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20 ПКО\ПКО-06-20 объекты энергетики\1 документация\изменение\"/>
    </mc:Choice>
  </mc:AlternateContent>
  <xr:revisionPtr revIDLastSave="0" documentId="13_ncr:1_{B07CAC5C-AD62-44F3-A643-F66B1614DDD5}" xr6:coauthVersionLast="47" xr6:coauthVersionMax="47" xr10:uidLastSave="{00000000-0000-0000-0000-000000000000}"/>
  <workbookProtection workbookAlgorithmName="SHA-512" workbookHashValue="v1plVRv25yu6Q7vw+kn9Iepq3w2SqyJcwYnSZuKvEErNsGaPKdD8UhnXGaEYYXqZQ3Ss8bT/xhg2lMT0a6NBRQ==" workbookSaltValue="AChDN4fKwqxIvOPOd3zLUw==" workbookSpinCount="100000" lockStructure="1"/>
  <bookViews>
    <workbookView xWindow="-120" yWindow="-120" windowWidth="29040" windowHeight="15840" firstSheet="2" activeTab="2" xr2:uid="{00000000-000D-0000-FFFF-FFFF00000000}"/>
  </bookViews>
  <sheets>
    <sheet name="Данные" sheetId="5" state="hidden" r:id="rId1"/>
    <sheet name="критерии" sheetId="6" state="hidden" r:id="rId2"/>
    <sheet name="Лист самооценки" sheetId="8" r:id="rId3"/>
  </sheets>
  <externalReferences>
    <externalReference r:id="rId4"/>
  </externalReferences>
  <definedNames>
    <definedName name="_xlnm._FilterDatabase" localSheetId="1" hidden="1">критерии!$A$2:$J$317</definedName>
    <definedName name="_xlnm.Print_Titles" localSheetId="2">'Лист самооценки'!$5:$23</definedName>
    <definedName name="_xlnm.Print_Area" localSheetId="1">критерии!$B$1:$J$317</definedName>
    <definedName name="_xlnm.Print_Area" localSheetId="2">'Лист самооценки'!$A$2:$N$111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8" l="1"/>
  <c r="K29" i="8"/>
  <c r="K30" i="8"/>
  <c r="H29" i="8"/>
  <c r="G29" i="8"/>
  <c r="G27" i="8"/>
  <c r="A54" i="6"/>
  <c r="A55" i="6" s="1"/>
  <c r="K74" i="8" l="1"/>
  <c r="K77" i="8"/>
  <c r="H75" i="8"/>
  <c r="G75" i="8"/>
  <c r="A201" i="6"/>
  <c r="A202" i="6" s="1"/>
  <c r="K34" i="8"/>
  <c r="H33" i="8"/>
  <c r="G33" i="8"/>
  <c r="A71" i="6"/>
  <c r="A72" i="6" s="1"/>
  <c r="H108" i="8" l="1"/>
  <c r="H107" i="8"/>
  <c r="G108" i="8"/>
  <c r="G107" i="8"/>
  <c r="K105" i="8"/>
  <c r="J25" i="8" l="1"/>
  <c r="A141" i="6" l="1"/>
  <c r="A142" i="6" s="1"/>
  <c r="A4" i="6"/>
  <c r="A5" i="6" s="1"/>
  <c r="A6" i="6" s="1"/>
  <c r="A315" i="6"/>
  <c r="A316" i="6" s="1"/>
  <c r="A317" i="6" s="1"/>
  <c r="A310" i="6"/>
  <c r="A311" i="6" s="1"/>
  <c r="A312" i="6" s="1"/>
  <c r="A304" i="6"/>
  <c r="A305" i="6" s="1"/>
  <c r="A300" i="6"/>
  <c r="A301" i="6" s="1"/>
  <c r="A302" i="6" s="1"/>
  <c r="A296" i="6"/>
  <c r="A297" i="6" s="1"/>
  <c r="A293" i="6"/>
  <c r="A294" i="6" s="1"/>
  <c r="A288" i="6"/>
  <c r="A289" i="6" s="1"/>
  <c r="A290" i="6" s="1"/>
  <c r="A285" i="6"/>
  <c r="A286" i="6" s="1"/>
  <c r="A279" i="6"/>
  <c r="A280" i="6" s="1"/>
  <c r="A276" i="6"/>
  <c r="A277" i="6" s="1"/>
  <c r="A273" i="6"/>
  <c r="A274" i="6" s="1"/>
  <c r="A268" i="6"/>
  <c r="A269" i="6" s="1"/>
  <c r="A270" i="6" s="1"/>
  <c r="A271" i="6" s="1"/>
  <c r="A264" i="6"/>
  <c r="A265" i="6" s="1"/>
  <c r="A261" i="6"/>
  <c r="A262" i="6" s="1"/>
  <c r="A258" i="6"/>
  <c r="A259" i="6" s="1"/>
  <c r="A255" i="6"/>
  <c r="A256" i="6" s="1"/>
  <c r="A252" i="6"/>
  <c r="A253" i="6" s="1"/>
  <c r="A249" i="6"/>
  <c r="A250" i="6" s="1"/>
  <c r="A245" i="6"/>
  <c r="A246" i="6" s="1"/>
  <c r="A242" i="6"/>
  <c r="A243" i="6" s="1"/>
  <c r="A239" i="6"/>
  <c r="A240" i="6" s="1"/>
  <c r="A234" i="6"/>
  <c r="A235" i="6" s="1"/>
  <c r="A236" i="6" s="1"/>
  <c r="A237" i="6" s="1"/>
  <c r="A227" i="6"/>
  <c r="A228" i="6" s="1"/>
  <c r="A229" i="6" s="1"/>
  <c r="A230" i="6" s="1"/>
  <c r="A222" i="6"/>
  <c r="A223" i="6" s="1"/>
  <c r="A224" i="6" s="1"/>
  <c r="A225" i="6" s="1"/>
  <c r="A216" i="6"/>
  <c r="A217" i="6" s="1"/>
  <c r="A218" i="6" s="1"/>
  <c r="A219" i="6" s="1"/>
  <c r="A211" i="6"/>
  <c r="A212" i="6" s="1"/>
  <c r="A213" i="6" s="1"/>
  <c r="A214" i="6" s="1"/>
  <c r="A207" i="6"/>
  <c r="A208" i="6" s="1"/>
  <c r="A204" i="6"/>
  <c r="A205" i="6" s="1"/>
  <c r="A198" i="6"/>
  <c r="A199" i="6" s="1"/>
  <c r="A195" i="6"/>
  <c r="A196" i="6" s="1"/>
  <c r="A192" i="6"/>
  <c r="A193" i="6" s="1"/>
  <c r="A189" i="6"/>
  <c r="A190" i="6" s="1"/>
  <c r="A183" i="6"/>
  <c r="A184" i="6" s="1"/>
  <c r="A185" i="6" s="1"/>
  <c r="A186" i="6" s="1"/>
  <c r="A180" i="6"/>
  <c r="A181" i="6" s="1"/>
  <c r="A177" i="6"/>
  <c r="A178" i="6" s="1"/>
  <c r="A172" i="6"/>
  <c r="A173" i="6" s="1"/>
  <c r="A174" i="6" s="1"/>
  <c r="A175" i="6" s="1"/>
  <c r="A167" i="6"/>
  <c r="A168" i="6" s="1"/>
  <c r="A169" i="6" s="1"/>
  <c r="A170" i="6" s="1"/>
  <c r="A162" i="6"/>
  <c r="A163" i="6" s="1"/>
  <c r="A164" i="6" s="1"/>
  <c r="A165" i="6" s="1"/>
  <c r="A157" i="6"/>
  <c r="A158" i="6" s="1"/>
  <c r="A159" i="6" s="1"/>
  <c r="A160" i="6" s="1"/>
  <c r="A153" i="6"/>
  <c r="A154" i="6" s="1"/>
  <c r="A150" i="6"/>
  <c r="A151" i="6" s="1"/>
  <c r="A147" i="6"/>
  <c r="A148" i="6" s="1"/>
  <c r="A144" i="6"/>
  <c r="A145" i="6" s="1"/>
  <c r="A138" i="6"/>
  <c r="A139" i="6" s="1"/>
  <c r="A135" i="6"/>
  <c r="A136" i="6" s="1"/>
  <c r="A132" i="6"/>
  <c r="A133" i="6" s="1"/>
  <c r="A126" i="6"/>
  <c r="A127" i="6" s="1"/>
  <c r="A128" i="6" s="1"/>
  <c r="A129" i="6" s="1"/>
  <c r="A130" i="6" s="1"/>
  <c r="A117" i="6"/>
  <c r="A118" i="6" s="1"/>
  <c r="A119" i="6" s="1"/>
  <c r="A120" i="6" s="1"/>
  <c r="A121" i="6" s="1"/>
  <c r="A122" i="6" s="1"/>
  <c r="A123" i="6" s="1"/>
  <c r="A114" i="6"/>
  <c r="A115" i="6" s="1"/>
  <c r="A111" i="6"/>
  <c r="A112" i="6" s="1"/>
  <c r="A108" i="6"/>
  <c r="A109" i="6" s="1"/>
  <c r="A105" i="6"/>
  <c r="A106" i="6" s="1"/>
  <c r="A102" i="6"/>
  <c r="A103" i="6" s="1"/>
  <c r="A97" i="6"/>
  <c r="A98" i="6" s="1"/>
  <c r="A99" i="6" s="1"/>
  <c r="A93" i="6"/>
  <c r="A94" i="6" s="1"/>
  <c r="A95" i="6" s="1"/>
  <c r="A89" i="6"/>
  <c r="A90" i="6" s="1"/>
  <c r="A91" i="6" s="1"/>
  <c r="A84" i="6"/>
  <c r="A85" i="6" s="1"/>
  <c r="A81" i="6"/>
  <c r="A82" i="6" s="1"/>
  <c r="A78" i="6"/>
  <c r="A79" i="6" s="1"/>
  <c r="A74" i="6"/>
  <c r="A75" i="6" s="1"/>
  <c r="A68" i="6"/>
  <c r="A69" i="6" s="1"/>
  <c r="A65" i="6"/>
  <c r="A66" i="6" s="1"/>
  <c r="A58" i="6"/>
  <c r="A59" i="6" s="1"/>
  <c r="A60" i="6" s="1"/>
  <c r="A61" i="6" s="1"/>
  <c r="A62" i="6" s="1"/>
  <c r="A63" i="6" s="1"/>
  <c r="A51" i="6"/>
  <c r="A52" i="6" s="1"/>
  <c r="A48" i="6"/>
  <c r="A49" i="6" s="1"/>
  <c r="A45" i="6"/>
  <c r="A46" i="6" s="1"/>
  <c r="A41" i="6"/>
  <c r="A42" i="6" s="1"/>
  <c r="A43" i="6" s="1"/>
  <c r="K73" i="8" l="1"/>
  <c r="H73" i="8"/>
  <c r="H74" i="8"/>
  <c r="G73" i="8"/>
  <c r="G74" i="8"/>
  <c r="G57" i="8" l="1"/>
  <c r="H28" i="8" l="1"/>
  <c r="H25" i="8"/>
  <c r="G25" i="8"/>
  <c r="H103" i="8" l="1"/>
  <c r="K110" i="8"/>
  <c r="K109" i="8"/>
  <c r="K102" i="8"/>
  <c r="K103" i="8"/>
  <c r="K96" i="8"/>
  <c r="K95" i="8"/>
  <c r="K92" i="8"/>
  <c r="K91" i="8"/>
  <c r="K90" i="8"/>
  <c r="K88" i="8"/>
  <c r="K87" i="8"/>
  <c r="K85" i="8"/>
  <c r="K81" i="8"/>
  <c r="K80" i="8"/>
  <c r="K63" i="8"/>
  <c r="K72" i="8"/>
  <c r="K71" i="8"/>
  <c r="K70" i="8"/>
  <c r="K62" i="8"/>
  <c r="K61" i="8"/>
  <c r="K55" i="8"/>
  <c r="K53" i="8"/>
  <c r="K51" i="8"/>
  <c r="K50" i="8"/>
  <c r="K36" i="8"/>
  <c r="K35" i="8"/>
  <c r="K94" i="8" l="1"/>
  <c r="K93" i="8"/>
  <c r="K89" i="8"/>
  <c r="K97" i="8" l="1"/>
  <c r="K40" i="8"/>
  <c r="K41" i="8"/>
  <c r="K98" i="8" l="1"/>
  <c r="K42" i="8"/>
  <c r="K43" i="8"/>
  <c r="K44" i="8"/>
  <c r="K45" i="8"/>
  <c r="K46" i="8"/>
  <c r="K47" i="8"/>
  <c r="K99" i="8" l="1"/>
  <c r="K48" i="8"/>
  <c r="K49" i="8"/>
  <c r="C110" i="8"/>
  <c r="C109" i="8"/>
  <c r="H106" i="8"/>
  <c r="G106" i="8"/>
  <c r="H105" i="8"/>
  <c r="G105" i="8"/>
  <c r="H104" i="8"/>
  <c r="G104" i="8"/>
  <c r="G103" i="8"/>
  <c r="H102" i="8"/>
  <c r="G102" i="8"/>
  <c r="C102" i="8"/>
  <c r="H101" i="8"/>
  <c r="G101" i="8"/>
  <c r="H100" i="8"/>
  <c r="G100" i="8"/>
  <c r="H99" i="8"/>
  <c r="G99" i="8"/>
  <c r="C99" i="8"/>
  <c r="H98" i="8"/>
  <c r="G98" i="8"/>
  <c r="H97" i="8"/>
  <c r="G97" i="8"/>
  <c r="H96" i="8"/>
  <c r="G96" i="8"/>
  <c r="H95" i="8"/>
  <c r="G95" i="8"/>
  <c r="H94" i="8"/>
  <c r="G94" i="8"/>
  <c r="C94" i="8"/>
  <c r="H93" i="8"/>
  <c r="G93" i="8"/>
  <c r="H92" i="8"/>
  <c r="G92" i="8"/>
  <c r="H91" i="8"/>
  <c r="G91" i="8"/>
  <c r="H90" i="8"/>
  <c r="G90" i="8"/>
  <c r="H89" i="8"/>
  <c r="G89" i="8"/>
  <c r="H88" i="8"/>
  <c r="G88" i="8"/>
  <c r="C88" i="8"/>
  <c r="H87" i="8"/>
  <c r="G87" i="8"/>
  <c r="H86" i="8"/>
  <c r="G86" i="8"/>
  <c r="H85" i="8"/>
  <c r="G85" i="8"/>
  <c r="H84" i="8"/>
  <c r="G84" i="8"/>
  <c r="C84" i="8"/>
  <c r="G81" i="8"/>
  <c r="G80" i="8"/>
  <c r="C80" i="8"/>
  <c r="H79" i="8"/>
  <c r="G79" i="8"/>
  <c r="H78" i="8"/>
  <c r="G78" i="8"/>
  <c r="C78" i="8"/>
  <c r="H77" i="8"/>
  <c r="G77" i="8"/>
  <c r="H76" i="8"/>
  <c r="G76" i="8"/>
  <c r="H72" i="8"/>
  <c r="G72" i="8"/>
  <c r="H71" i="8"/>
  <c r="G71" i="8"/>
  <c r="C71" i="8"/>
  <c r="H70" i="8"/>
  <c r="G70" i="8"/>
  <c r="H69" i="8"/>
  <c r="G69" i="8"/>
  <c r="H68" i="8"/>
  <c r="G68" i="8"/>
  <c r="H67" i="8"/>
  <c r="G67" i="8"/>
  <c r="H66" i="8"/>
  <c r="G66" i="8"/>
  <c r="H65" i="8"/>
  <c r="G65" i="8"/>
  <c r="H64" i="8"/>
  <c r="G64" i="8"/>
  <c r="C64" i="8"/>
  <c r="H63" i="8"/>
  <c r="G63" i="8"/>
  <c r="H62" i="8"/>
  <c r="G62" i="8"/>
  <c r="H61" i="8"/>
  <c r="G61" i="8"/>
  <c r="H60" i="8"/>
  <c r="G60" i="8"/>
  <c r="H59" i="8"/>
  <c r="G59" i="8"/>
  <c r="H58" i="8"/>
  <c r="G58" i="8"/>
  <c r="H57" i="8"/>
  <c r="H56" i="8"/>
  <c r="G56" i="8"/>
  <c r="H55" i="8"/>
  <c r="G55" i="8"/>
  <c r="C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C42" i="8"/>
  <c r="H41" i="8"/>
  <c r="G41" i="8"/>
  <c r="H40" i="8"/>
  <c r="G40" i="8"/>
  <c r="H39" i="8"/>
  <c r="G39" i="8"/>
  <c r="C39" i="8"/>
  <c r="H37" i="8"/>
  <c r="G37" i="8"/>
  <c r="H36" i="8"/>
  <c r="G36" i="8"/>
  <c r="H35" i="8"/>
  <c r="G35" i="8"/>
  <c r="C35" i="8"/>
  <c r="H34" i="8"/>
  <c r="G34" i="8"/>
  <c r="H32" i="8"/>
  <c r="G32" i="8"/>
  <c r="H31" i="8"/>
  <c r="G31" i="8"/>
  <c r="H30" i="8"/>
  <c r="C30" i="8"/>
  <c r="H27" i="8"/>
  <c r="H26" i="8"/>
  <c r="G26" i="8"/>
  <c r="C25" i="8"/>
  <c r="E6" i="8"/>
  <c r="C5" i="8"/>
  <c r="E75" i="8" l="1"/>
  <c r="L75" i="8" s="1"/>
  <c r="E29" i="8"/>
  <c r="L29" i="8" s="1"/>
  <c r="M29" i="8" s="1"/>
  <c r="E27" i="8"/>
  <c r="L27" i="8" s="1"/>
  <c r="M27" i="8" s="1"/>
  <c r="E108" i="8"/>
  <c r="E34" i="8"/>
  <c r="E33" i="8"/>
  <c r="L33" i="8" s="1"/>
  <c r="M33" i="8" s="1"/>
  <c r="E107" i="8"/>
  <c r="F8" i="8"/>
  <c r="C9" i="8" s="1"/>
  <c r="E101" i="8"/>
  <c r="E25" i="8"/>
  <c r="L25" i="8" s="1"/>
  <c r="E74" i="8"/>
  <c r="L74" i="8" s="1"/>
  <c r="E73" i="8"/>
  <c r="L73" i="8" s="1"/>
  <c r="E91" i="8"/>
  <c r="K52" i="8"/>
  <c r="F50" i="8"/>
  <c r="E31" i="8"/>
  <c r="E41" i="8"/>
  <c r="L41" i="8" s="1"/>
  <c r="F47" i="8"/>
  <c r="E44" i="8"/>
  <c r="F44" i="8"/>
  <c r="F53" i="8"/>
  <c r="E40" i="8"/>
  <c r="E36" i="8"/>
  <c r="E39" i="8"/>
  <c r="E30" i="8"/>
  <c r="E26" i="8"/>
  <c r="L26" i="8" s="1"/>
  <c r="E42" i="8"/>
  <c r="L42" i="8" s="1"/>
  <c r="E46" i="8"/>
  <c r="L47" i="8" s="1"/>
  <c r="F46" i="8"/>
  <c r="E48" i="8"/>
  <c r="E61" i="8"/>
  <c r="L61" i="8" s="1"/>
  <c r="F48" i="8"/>
  <c r="E50" i="8"/>
  <c r="L51" i="8" s="1"/>
  <c r="E92" i="8"/>
  <c r="E90" i="8"/>
  <c r="E88" i="8"/>
  <c r="E81" i="8"/>
  <c r="E86" i="8"/>
  <c r="E84" i="8"/>
  <c r="E78" i="8"/>
  <c r="E110" i="8"/>
  <c r="E103" i="8"/>
  <c r="L103" i="8" s="1"/>
  <c r="E72" i="8"/>
  <c r="E99" i="8"/>
  <c r="E106" i="8"/>
  <c r="L106" i="8" s="1"/>
  <c r="E97" i="8"/>
  <c r="E95" i="8"/>
  <c r="E109" i="8"/>
  <c r="E102" i="8"/>
  <c r="L102" i="8" s="1"/>
  <c r="E70" i="8"/>
  <c r="E100" i="8"/>
  <c r="L108" i="8"/>
  <c r="E96" i="8"/>
  <c r="E93" i="8"/>
  <c r="E66" i="8"/>
  <c r="E63" i="8"/>
  <c r="E69" i="8"/>
  <c r="E94" i="8"/>
  <c r="E79" i="8"/>
  <c r="E71" i="8"/>
  <c r="E105" i="8"/>
  <c r="L105" i="8" s="1"/>
  <c r="E89" i="8"/>
  <c r="E87" i="8"/>
  <c r="E67" i="8"/>
  <c r="E85" i="8"/>
  <c r="E80" i="8"/>
  <c r="E77" i="8"/>
  <c r="E104" i="8"/>
  <c r="L104" i="8" s="1"/>
  <c r="E98" i="8"/>
  <c r="E76" i="8"/>
  <c r="E60" i="8"/>
  <c r="L60" i="8" s="1"/>
  <c r="F51" i="8"/>
  <c r="E56" i="8"/>
  <c r="F54" i="8"/>
  <c r="E65" i="8"/>
  <c r="E43" i="8"/>
  <c r="L43" i="8" s="1"/>
  <c r="E62" i="8"/>
  <c r="E58" i="8"/>
  <c r="L58" i="8" s="1"/>
  <c r="E59" i="8"/>
  <c r="L59" i="8" s="1"/>
  <c r="E64" i="8"/>
  <c r="E57" i="8"/>
  <c r="L57" i="8" s="1"/>
  <c r="E55" i="8"/>
  <c r="F52" i="8"/>
  <c r="E68" i="8"/>
  <c r="L68" i="8" s="1"/>
  <c r="F49" i="8"/>
  <c r="E37" i="8"/>
  <c r="F45" i="8"/>
  <c r="E35" i="8"/>
  <c r="I43" i="6"/>
  <c r="L45" i="8" l="1"/>
  <c r="L44" i="8"/>
  <c r="L49" i="8"/>
  <c r="L48" i="8"/>
  <c r="L54" i="8"/>
  <c r="L53" i="8"/>
  <c r="L52" i="8"/>
  <c r="L50" i="8"/>
  <c r="L46" i="8"/>
  <c r="K54" i="8"/>
  <c r="K56" i="8"/>
  <c r="L79" i="8"/>
  <c r="L77" i="8"/>
  <c r="L40" i="8"/>
  <c r="L95" i="8"/>
  <c r="L34" i="8"/>
  <c r="M34" i="8" s="1"/>
  <c r="L67" i="8"/>
  <c r="L64" i="8"/>
  <c r="L97" i="8"/>
  <c r="L87" i="8"/>
  <c r="L89" i="8"/>
  <c r="L99" i="8"/>
  <c r="L101" i="8"/>
  <c r="L72" i="8"/>
  <c r="M26" i="8"/>
  <c r="L30" i="8"/>
  <c r="M30" i="8" s="1"/>
  <c r="L65" i="8"/>
  <c r="L94" i="8"/>
  <c r="L85" i="8"/>
  <c r="L35" i="8"/>
  <c r="M35" i="8" s="1"/>
  <c r="L69" i="8"/>
  <c r="L78" i="8"/>
  <c r="L56" i="8"/>
  <c r="L63" i="8"/>
  <c r="L84" i="8"/>
  <c r="L80" i="8"/>
  <c r="L66" i="8"/>
  <c r="L86" i="8"/>
  <c r="L93" i="8"/>
  <c r="L81" i="8"/>
  <c r="L39" i="8"/>
  <c r="L76" i="8"/>
  <c r="L96" i="8"/>
  <c r="L88" i="8"/>
  <c r="L36" i="8"/>
  <c r="M36" i="8" s="1"/>
  <c r="L31" i="8"/>
  <c r="M31" i="8" s="1"/>
  <c r="L55" i="8"/>
  <c r="L98" i="8"/>
  <c r="L90" i="8"/>
  <c r="L71" i="8"/>
  <c r="L37" i="8"/>
  <c r="M37" i="8" s="1"/>
  <c r="L91" i="8"/>
  <c r="L100" i="8"/>
  <c r="L92" i="8"/>
  <c r="L62" i="8"/>
  <c r="L70" i="8"/>
  <c r="F68" i="6"/>
  <c r="E32" i="8" s="1"/>
  <c r="F61" i="6"/>
  <c r="F52" i="6"/>
  <c r="F51" i="6"/>
  <c r="I42" i="6"/>
  <c r="I41" i="6"/>
  <c r="E40" i="6"/>
  <c r="D40" i="6"/>
  <c r="D41" i="6" s="1"/>
  <c r="D42" i="6" s="1"/>
  <c r="D43" i="6" s="1"/>
  <c r="L32" i="8" l="1"/>
  <c r="M32" i="8" s="1"/>
  <c r="G28" i="8"/>
  <c r="M25" i="8"/>
  <c r="E28" i="8"/>
  <c r="L28" i="8" s="1"/>
  <c r="M28" i="8" s="1"/>
  <c r="K57" i="8"/>
  <c r="E41" i="6"/>
  <c r="E42" i="6" s="1"/>
  <c r="E43" i="6" s="1"/>
  <c r="E44" i="6" s="1"/>
  <c r="F40" i="6"/>
  <c r="F41" i="6"/>
  <c r="M38" i="8" l="1"/>
  <c r="K58" i="8"/>
  <c r="D25" i="8"/>
  <c r="F42" i="6"/>
  <c r="K59" i="8" l="1"/>
  <c r="D44" i="6"/>
  <c r="F43" i="6"/>
  <c r="K60" i="8" l="1"/>
  <c r="D45" i="6"/>
  <c r="E45" i="6"/>
  <c r="F44" i="6"/>
  <c r="D26" i="8" s="1"/>
  <c r="E46" i="6" l="1"/>
  <c r="K78" i="8" l="1"/>
  <c r="F39" i="6" l="1"/>
  <c r="B25" i="8" l="1"/>
  <c r="F45" i="6" l="1"/>
  <c r="D46" i="6"/>
  <c r="F46" i="6" l="1"/>
  <c r="E47" i="6"/>
  <c r="D47" i="6"/>
  <c r="H57" i="6"/>
  <c r="E48" i="6" l="1"/>
  <c r="G30" i="8"/>
  <c r="F47" i="6"/>
  <c r="D48" i="6"/>
  <c r="F48" i="6" s="1"/>
  <c r="E49" i="6" l="1"/>
  <c r="D27" i="8"/>
  <c r="D49" i="6"/>
  <c r="E50" i="6" l="1"/>
  <c r="F49" i="6"/>
  <c r="D50" i="6"/>
  <c r="D51" i="6" s="1"/>
  <c r="D52" i="6" s="1"/>
  <c r="D53" i="6" s="1"/>
  <c r="D54" i="6" l="1"/>
  <c r="F50" i="6"/>
  <c r="E51" i="6"/>
  <c r="E52" i="6" s="1"/>
  <c r="E53" i="6" s="1"/>
  <c r="F53" i="6" s="1"/>
  <c r="D29" i="8" l="1"/>
  <c r="D28" i="8"/>
  <c r="E54" i="6"/>
  <c r="E55" i="6" s="1"/>
  <c r="F54" i="6"/>
  <c r="D55" i="6"/>
  <c r="E56" i="6" l="1"/>
  <c r="D56" i="6"/>
  <c r="F55" i="6"/>
  <c r="D57" i="6" l="1"/>
  <c r="E57" i="6"/>
  <c r="F56" i="6"/>
  <c r="B30" i="8" l="1"/>
  <c r="F57" i="6"/>
  <c r="E58" i="6"/>
  <c r="D58" i="6"/>
  <c r="D59" i="6" s="1"/>
  <c r="D60" i="6" s="1"/>
  <c r="E59" i="6" l="1"/>
  <c r="E60" i="6" s="1"/>
  <c r="E61" i="6" s="1"/>
  <c r="D30" i="8"/>
  <c r="D61" i="6"/>
  <c r="F60" i="6"/>
  <c r="D62" i="6" l="1"/>
  <c r="D63" i="6" s="1"/>
  <c r="D64" i="6" s="1"/>
  <c r="E62" i="6"/>
  <c r="E63" i="6" s="1"/>
  <c r="E64" i="6" s="1"/>
  <c r="F64" i="6" s="1"/>
  <c r="D65" i="6" l="1"/>
  <c r="E65" i="6"/>
  <c r="E66" i="6" s="1"/>
  <c r="D66" i="6" l="1"/>
  <c r="F65" i="6"/>
  <c r="D67" i="6" l="1"/>
  <c r="F66" i="6"/>
  <c r="E67" i="6"/>
  <c r="D68" i="6" l="1"/>
  <c r="E68" i="6"/>
  <c r="F67" i="6"/>
  <c r="D31" i="8"/>
  <c r="D32" i="8" l="1"/>
  <c r="D69" i="6"/>
  <c r="D70" i="6" s="1"/>
  <c r="E69" i="6"/>
  <c r="E70" i="6" s="1"/>
  <c r="D71" i="6" l="1"/>
  <c r="E71" i="6"/>
  <c r="E72" i="6" s="1"/>
  <c r="F70" i="6"/>
  <c r="D33" i="8" l="1"/>
  <c r="F71" i="6"/>
  <c r="D72" i="6"/>
  <c r="F72" i="6" l="1"/>
  <c r="D73" i="6"/>
  <c r="E73" i="6"/>
  <c r="D74" i="6" l="1"/>
  <c r="E74" i="6"/>
  <c r="F73" i="6"/>
  <c r="E75" i="6" l="1"/>
  <c r="D34" i="8"/>
  <c r="D75" i="6"/>
  <c r="F74" i="6"/>
  <c r="D76" i="6" l="1"/>
  <c r="F75" i="6"/>
  <c r="E76" i="6"/>
  <c r="E77" i="6" l="1"/>
  <c r="F76" i="6"/>
  <c r="D77" i="6"/>
  <c r="F77" i="6" l="1"/>
  <c r="D78" i="6"/>
  <c r="E78" i="6"/>
  <c r="B35" i="8"/>
  <c r="F78" i="6" l="1"/>
  <c r="E79" i="6"/>
  <c r="D79" i="6"/>
  <c r="D35" i="8"/>
  <c r="F79" i="6" l="1"/>
  <c r="D80" i="6"/>
  <c r="E80" i="6"/>
  <c r="F80" i="6" l="1"/>
  <c r="E81" i="6"/>
  <c r="D81" i="6"/>
  <c r="D82" i="6" l="1"/>
  <c r="F81" i="6"/>
  <c r="E82" i="6"/>
  <c r="D36" i="8"/>
  <c r="E83" i="6" l="1"/>
  <c r="D83" i="6"/>
  <c r="F82" i="6"/>
  <c r="E84" i="6" l="1"/>
  <c r="F83" i="6"/>
  <c r="D84" i="6"/>
  <c r="E85" i="6" l="1"/>
  <c r="F84" i="6"/>
  <c r="D85" i="6"/>
  <c r="D37" i="8"/>
  <c r="D87" i="6" l="1"/>
  <c r="E87" i="6"/>
  <c r="F85" i="6"/>
  <c r="F87" i="6" l="1"/>
  <c r="E88" i="6"/>
  <c r="D88" i="6"/>
  <c r="E89" i="6" l="1"/>
  <c r="F88" i="6"/>
  <c r="D89" i="6"/>
  <c r="B39" i="8"/>
  <c r="F89" i="6" l="1"/>
  <c r="E90" i="6"/>
  <c r="D90" i="6"/>
  <c r="D39" i="8"/>
  <c r="F90" i="6" l="1"/>
  <c r="E91" i="6"/>
  <c r="D91" i="6"/>
  <c r="F91" i="6" l="1"/>
  <c r="E92" i="6"/>
  <c r="D92" i="6"/>
  <c r="F92" i="6" l="1"/>
  <c r="D93" i="6"/>
  <c r="E93" i="6"/>
  <c r="F93" i="6" l="1"/>
  <c r="E94" i="6"/>
  <c r="D94" i="6"/>
  <c r="D40" i="8"/>
  <c r="E95" i="6" l="1"/>
  <c r="F94" i="6"/>
  <c r="D95" i="6"/>
  <c r="F95" i="6" l="1"/>
  <c r="E96" i="6"/>
  <c r="D96" i="6"/>
  <c r="E97" i="6" l="1"/>
  <c r="F96" i="6"/>
  <c r="D97" i="6"/>
  <c r="F97" i="6" l="1"/>
  <c r="E98" i="6"/>
  <c r="D98" i="6"/>
  <c r="D41" i="8"/>
  <c r="F98" i="6" l="1"/>
  <c r="D99" i="6"/>
  <c r="E99" i="6"/>
  <c r="D100" i="6" l="1"/>
  <c r="F99" i="6"/>
  <c r="E100" i="6"/>
  <c r="F100" i="6" l="1"/>
  <c r="E101" i="6"/>
  <c r="D101" i="6"/>
  <c r="E102" i="6" l="1"/>
  <c r="F101" i="6"/>
  <c r="D102" i="6"/>
  <c r="B42" i="8"/>
  <c r="E103" i="6" l="1"/>
  <c r="F102" i="6"/>
  <c r="D103" i="6"/>
  <c r="D42" i="8"/>
  <c r="E104" i="6" l="1"/>
  <c r="F103" i="6"/>
  <c r="D104" i="6"/>
  <c r="E105" i="6" l="1"/>
  <c r="F104" i="6"/>
  <c r="D105" i="6"/>
  <c r="D43" i="8" l="1"/>
  <c r="F105" i="6"/>
  <c r="E106" i="6"/>
  <c r="D106" i="6"/>
  <c r="D107" i="6" l="1"/>
  <c r="F106" i="6"/>
  <c r="E107" i="6"/>
  <c r="F107" i="6" l="1"/>
  <c r="D44" i="8"/>
  <c r="D108" i="6"/>
  <c r="D109" i="6" s="1"/>
  <c r="D110" i="6" s="1"/>
  <c r="E108" i="6"/>
  <c r="E109" i="6" s="1"/>
  <c r="E110" i="6" s="1"/>
  <c r="E111" i="6" s="1"/>
  <c r="D111" i="6" l="1"/>
  <c r="F110" i="6"/>
  <c r="D46" i="8" l="1"/>
  <c r="D112" i="6"/>
  <c r="D113" i="6" s="1"/>
  <c r="E112" i="6"/>
  <c r="E113" i="6" s="1"/>
  <c r="E114" i="6" l="1"/>
  <c r="F113" i="6"/>
  <c r="D114" i="6"/>
  <c r="E115" i="6" l="1"/>
  <c r="D115" i="6"/>
  <c r="D48" i="8"/>
  <c r="E116" i="6" l="1"/>
  <c r="D116" i="6"/>
  <c r="E117" i="6" l="1"/>
  <c r="F116" i="6"/>
  <c r="D117" i="6"/>
  <c r="E118" i="6" l="1"/>
  <c r="D118" i="6"/>
  <c r="D50" i="8"/>
  <c r="E119" i="6" l="1"/>
  <c r="D119" i="6"/>
  <c r="E120" i="6" l="1"/>
  <c r="D120" i="6"/>
  <c r="D121" i="6" l="1"/>
  <c r="D122" i="6" s="1"/>
  <c r="D123" i="6" s="1"/>
  <c r="D124" i="6" s="1"/>
  <c r="E121" i="6"/>
  <c r="E122" i="6" s="1"/>
  <c r="E123" i="6" s="1"/>
  <c r="E124" i="6" s="1"/>
  <c r="E125" i="6" l="1"/>
  <c r="D125" i="6"/>
  <c r="F124" i="6"/>
  <c r="B55" i="8" l="1"/>
  <c r="E126" i="6"/>
  <c r="F125" i="6"/>
  <c r="D126" i="6"/>
  <c r="D55" i="8" l="1"/>
  <c r="F126" i="6"/>
  <c r="D128" i="6"/>
  <c r="E128" i="6"/>
  <c r="F128" i="6" l="1"/>
  <c r="E129" i="6"/>
  <c r="D129" i="6"/>
  <c r="F129" i="6" l="1"/>
  <c r="D130" i="6"/>
  <c r="E130" i="6"/>
  <c r="F130" i="6" l="1"/>
  <c r="D131" i="6"/>
  <c r="E131" i="6"/>
  <c r="E132" i="6" s="1"/>
  <c r="D132" i="6" l="1"/>
  <c r="F131" i="6"/>
  <c r="D56" i="8" l="1"/>
  <c r="D133" i="6"/>
  <c r="F132" i="6"/>
  <c r="E133" i="6"/>
  <c r="E134" i="6" s="1"/>
  <c r="F133" i="6" l="1"/>
  <c r="D134" i="6"/>
  <c r="F134" i="6" l="1"/>
  <c r="D135" i="6"/>
  <c r="E135" i="6"/>
  <c r="E136" i="6" l="1"/>
  <c r="F135" i="6"/>
  <c r="D136" i="6"/>
  <c r="D57" i="8"/>
  <c r="F136" i="6" l="1"/>
  <c r="E137" i="6"/>
  <c r="D137" i="6"/>
  <c r="E138" i="6" l="1"/>
  <c r="F137" i="6"/>
  <c r="D138" i="6"/>
  <c r="D58" i="8" l="1"/>
  <c r="D139" i="6"/>
  <c r="E139" i="6"/>
  <c r="F138" i="6"/>
  <c r="D140" i="6" l="1"/>
  <c r="F139" i="6"/>
  <c r="E140" i="6"/>
  <c r="D141" i="6" l="1"/>
  <c r="F140" i="6"/>
  <c r="E141" i="6"/>
  <c r="D59" i="8" l="1"/>
  <c r="D142" i="6"/>
  <c r="E142" i="6"/>
  <c r="F141" i="6"/>
  <c r="E143" i="6" l="1"/>
  <c r="D143" i="6"/>
  <c r="F142" i="6"/>
  <c r="F143" i="6" l="1"/>
  <c r="E144" i="6"/>
  <c r="D144" i="6"/>
  <c r="E145" i="6" l="1"/>
  <c r="F144" i="6"/>
  <c r="D145" i="6"/>
  <c r="D60" i="8"/>
  <c r="F145" i="6" l="1"/>
  <c r="E146" i="6"/>
  <c r="D146" i="6"/>
  <c r="F146" i="6" l="1"/>
  <c r="D147" i="6"/>
  <c r="E147" i="6"/>
  <c r="E148" i="6" l="1"/>
  <c r="D148" i="6"/>
  <c r="F147" i="6"/>
  <c r="D61" i="8"/>
  <c r="F148" i="6" l="1"/>
  <c r="E149" i="6"/>
  <c r="D149" i="6"/>
  <c r="E150" i="6" l="1"/>
  <c r="D150" i="6"/>
  <c r="F149" i="6"/>
  <c r="D62" i="8" l="1"/>
  <c r="F150" i="6"/>
  <c r="E151" i="6"/>
  <c r="D151" i="6"/>
  <c r="E152" i="6" l="1"/>
  <c r="F151" i="6"/>
  <c r="D152" i="6"/>
  <c r="F152" i="6" l="1"/>
  <c r="E153" i="6"/>
  <c r="D153" i="6"/>
  <c r="F153" i="6" l="1"/>
  <c r="E154" i="6"/>
  <c r="D154" i="6"/>
  <c r="D63" i="8"/>
  <c r="F154" i="6" l="1"/>
  <c r="E155" i="6"/>
  <c r="D155" i="6"/>
  <c r="D156" i="6" l="1"/>
  <c r="E156" i="6"/>
  <c r="F155" i="6"/>
  <c r="B64" i="8" l="1"/>
  <c r="E157" i="6"/>
  <c r="F156" i="6"/>
  <c r="D157" i="6"/>
  <c r="F157" i="6" l="1"/>
  <c r="E158" i="6"/>
  <c r="D158" i="6"/>
  <c r="D64" i="8"/>
  <c r="F158" i="6" l="1"/>
  <c r="E159" i="6"/>
  <c r="D159" i="6"/>
  <c r="F159" i="6" l="1"/>
  <c r="E160" i="6"/>
  <c r="D160" i="6"/>
  <c r="F160" i="6" l="1"/>
  <c r="E161" i="6"/>
  <c r="D161" i="6"/>
  <c r="E162" i="6" l="1"/>
  <c r="F161" i="6"/>
  <c r="D162" i="6"/>
  <c r="D65" i="8" l="1"/>
  <c r="D163" i="6"/>
  <c r="F162" i="6"/>
  <c r="E163" i="6"/>
  <c r="F163" i="6" l="1"/>
  <c r="E164" i="6"/>
  <c r="D164" i="6"/>
  <c r="F164" i="6" l="1"/>
  <c r="D165" i="6"/>
  <c r="E165" i="6"/>
  <c r="F165" i="6" l="1"/>
  <c r="E166" i="6"/>
  <c r="D166" i="6"/>
  <c r="E167" i="6" l="1"/>
  <c r="F166" i="6"/>
  <c r="D167" i="6"/>
  <c r="E168" i="6" l="1"/>
  <c r="F167" i="6"/>
  <c r="D168" i="6"/>
  <c r="D66" i="8"/>
  <c r="F168" i="6" l="1"/>
  <c r="D169" i="6"/>
  <c r="E169" i="6"/>
  <c r="E170" i="6" l="1"/>
  <c r="F169" i="6"/>
  <c r="D170" i="6"/>
  <c r="E171" i="6" l="1"/>
  <c r="F170" i="6"/>
  <c r="D171" i="6"/>
  <c r="E172" i="6" l="1"/>
  <c r="D172" i="6"/>
  <c r="F171" i="6"/>
  <c r="D67" i="8" l="1"/>
  <c r="F172" i="6"/>
  <c r="D173" i="6"/>
  <c r="E173" i="6"/>
  <c r="F173" i="6" l="1"/>
  <c r="E174" i="6"/>
  <c r="D174" i="6"/>
  <c r="F174" i="6" l="1"/>
  <c r="D175" i="6"/>
  <c r="E175" i="6"/>
  <c r="D176" i="6" l="1"/>
  <c r="F175" i="6"/>
  <c r="E176" i="6"/>
  <c r="E177" i="6" l="1"/>
  <c r="D177" i="6"/>
  <c r="F176" i="6"/>
  <c r="D68" i="8" l="1"/>
  <c r="F177" i="6"/>
  <c r="D178" i="6"/>
  <c r="E178" i="6"/>
  <c r="F178" i="6" l="1"/>
  <c r="E179" i="6"/>
  <c r="D179" i="6"/>
  <c r="D180" i="6" l="1"/>
  <c r="F179" i="6"/>
  <c r="E180" i="6"/>
  <c r="D69" i="8" l="1"/>
  <c r="E181" i="6"/>
  <c r="D181" i="6"/>
  <c r="F180" i="6"/>
  <c r="F181" i="6" l="1"/>
  <c r="E182" i="6"/>
  <c r="D182" i="6"/>
  <c r="F182" i="6" l="1"/>
  <c r="E183" i="6"/>
  <c r="D183" i="6"/>
  <c r="F183" i="6" l="1"/>
  <c r="D184" i="6"/>
  <c r="E184" i="6"/>
  <c r="D70" i="8"/>
  <c r="F184" i="6" l="1"/>
  <c r="E185" i="6"/>
  <c r="D185" i="6"/>
  <c r="F185" i="6" l="1"/>
  <c r="D186" i="6"/>
  <c r="E186" i="6"/>
  <c r="F186" i="6" l="1"/>
  <c r="E187" i="6"/>
  <c r="D187" i="6"/>
  <c r="E188" i="6" l="1"/>
  <c r="F187" i="6"/>
  <c r="D188" i="6"/>
  <c r="B71" i="8" l="1"/>
  <c r="E189" i="6"/>
  <c r="F188" i="6"/>
  <c r="D189" i="6"/>
  <c r="D190" i="6" l="1"/>
  <c r="F189" i="6"/>
  <c r="E190" i="6"/>
  <c r="D71" i="8"/>
  <c r="F190" i="6" l="1"/>
  <c r="E191" i="6"/>
  <c r="D191" i="6"/>
  <c r="E192" i="6" l="1"/>
  <c r="D192" i="6"/>
  <c r="F191" i="6"/>
  <c r="D72" i="8" l="1"/>
  <c r="E193" i="6"/>
  <c r="D193" i="6"/>
  <c r="F192" i="6"/>
  <c r="D194" i="6" l="1"/>
  <c r="F193" i="6"/>
  <c r="E194" i="6"/>
  <c r="E195" i="6" l="1"/>
  <c r="D195" i="6"/>
  <c r="F194" i="6"/>
  <c r="D73" i="8" l="1"/>
  <c r="D196" i="6"/>
  <c r="F195" i="6"/>
  <c r="E196" i="6"/>
  <c r="E197" i="6" l="1"/>
  <c r="D197" i="6"/>
  <c r="F196" i="6"/>
  <c r="E198" i="6" l="1"/>
  <c r="D198" i="6"/>
  <c r="F197" i="6"/>
  <c r="D74" i="8" l="1"/>
  <c r="F198" i="6"/>
  <c r="D199" i="6"/>
  <c r="E199" i="6"/>
  <c r="F199" i="6" l="1"/>
  <c r="D200" i="6"/>
  <c r="E200" i="6"/>
  <c r="D201" i="6" l="1"/>
  <c r="E201" i="6"/>
  <c r="E202" i="6" s="1"/>
  <c r="F200" i="6"/>
  <c r="D75" i="8" l="1"/>
  <c r="D202" i="6"/>
  <c r="F201" i="6"/>
  <c r="F202" i="6" l="1"/>
  <c r="D203" i="6"/>
  <c r="E203" i="6"/>
  <c r="F203" i="6" s="1"/>
  <c r="D76" i="8" l="1"/>
  <c r="D204" i="6"/>
  <c r="E204" i="6"/>
  <c r="E205" i="6" l="1"/>
  <c r="F204" i="6"/>
  <c r="D205" i="6"/>
  <c r="F205" i="6" l="1"/>
  <c r="D206" i="6"/>
  <c r="E206" i="6"/>
  <c r="E207" i="6" l="1"/>
  <c r="F206" i="6"/>
  <c r="D207" i="6"/>
  <c r="F207" i="6" l="1"/>
  <c r="E208" i="6"/>
  <c r="D208" i="6"/>
  <c r="D77" i="8"/>
  <c r="E209" i="6" l="1"/>
  <c r="D209" i="6"/>
  <c r="F208" i="6"/>
  <c r="E210" i="6" l="1"/>
  <c r="F209" i="6"/>
  <c r="D210" i="6"/>
  <c r="B78" i="8" l="1"/>
  <c r="F210" i="6"/>
  <c r="E211" i="6"/>
  <c r="D211" i="6"/>
  <c r="D212" i="6" l="1"/>
  <c r="E212" i="6"/>
  <c r="F211" i="6"/>
  <c r="D78" i="8"/>
  <c r="E213" i="6" l="1"/>
  <c r="F212" i="6"/>
  <c r="D213" i="6"/>
  <c r="D214" i="6" l="1"/>
  <c r="E214" i="6"/>
  <c r="F213" i="6"/>
  <c r="F214" i="6" l="1"/>
  <c r="E215" i="6"/>
  <c r="D215" i="6"/>
  <c r="E216" i="6" l="1"/>
  <c r="F215" i="6"/>
  <c r="D216" i="6"/>
  <c r="F216" i="6" l="1"/>
  <c r="E217" i="6"/>
  <c r="D217" i="6"/>
  <c r="D79" i="8"/>
  <c r="E218" i="6" l="1"/>
  <c r="D218" i="6"/>
  <c r="F217" i="6"/>
  <c r="F218" i="6" l="1"/>
  <c r="E220" i="6"/>
  <c r="D220" i="6"/>
  <c r="E221" i="6" l="1"/>
  <c r="F220" i="6"/>
  <c r="D221" i="6"/>
  <c r="B80" i="8" l="1"/>
  <c r="F221" i="6"/>
  <c r="D222" i="6"/>
  <c r="E222" i="6"/>
  <c r="E223" i="6" l="1"/>
  <c r="D223" i="6"/>
  <c r="F222" i="6"/>
  <c r="D80" i="8"/>
  <c r="F223" i="6" l="1"/>
  <c r="D224" i="6"/>
  <c r="E224" i="6"/>
  <c r="D225" i="6" l="1"/>
  <c r="F224" i="6"/>
  <c r="E225" i="6"/>
  <c r="E226" i="6" l="1"/>
  <c r="F225" i="6"/>
  <c r="D226" i="6"/>
  <c r="F226" i="6" l="1"/>
  <c r="E227" i="6"/>
  <c r="D227" i="6"/>
  <c r="E228" i="6" l="1"/>
  <c r="D228" i="6"/>
  <c r="F227" i="6"/>
  <c r="D81" i="8"/>
  <c r="F228" i="6" l="1"/>
  <c r="E229" i="6"/>
  <c r="D229" i="6"/>
  <c r="D230" i="6" l="1"/>
  <c r="F229" i="6"/>
  <c r="E230" i="6"/>
  <c r="E232" i="6" l="1"/>
  <c r="F230" i="6"/>
  <c r="D232" i="6"/>
  <c r="F232" i="6" l="1"/>
  <c r="D233" i="6"/>
  <c r="E233" i="6"/>
  <c r="E234" i="6" l="1"/>
  <c r="F233" i="6"/>
  <c r="D234" i="6"/>
  <c r="B84" i="8"/>
  <c r="F234" i="6" l="1"/>
  <c r="E235" i="6"/>
  <c r="D235" i="6"/>
  <c r="D84" i="8"/>
  <c r="F235" i="6" l="1"/>
  <c r="E236" i="6"/>
  <c r="D236" i="6"/>
  <c r="E237" i="6" l="1"/>
  <c r="D237" i="6"/>
  <c r="F236" i="6"/>
  <c r="D238" i="6" l="1"/>
  <c r="F237" i="6"/>
  <c r="E238" i="6"/>
  <c r="F238" i="6" l="1"/>
  <c r="E239" i="6"/>
  <c r="D239" i="6"/>
  <c r="E240" i="6" l="1"/>
  <c r="F239" i="6"/>
  <c r="D240" i="6"/>
  <c r="D85" i="8"/>
  <c r="F240" i="6" l="1"/>
  <c r="D241" i="6"/>
  <c r="E241" i="6"/>
  <c r="F241" i="6" l="1"/>
  <c r="E242" i="6"/>
  <c r="D242" i="6"/>
  <c r="F242" i="6" l="1"/>
  <c r="D243" i="6"/>
  <c r="E243" i="6"/>
  <c r="D86" i="8"/>
  <c r="E244" i="6" l="1"/>
  <c r="F243" i="6"/>
  <c r="D244" i="6"/>
  <c r="E245" i="6" l="1"/>
  <c r="F244" i="6"/>
  <c r="D245" i="6"/>
  <c r="D87" i="8" l="1"/>
  <c r="E246" i="6"/>
  <c r="F245" i="6"/>
  <c r="D246" i="6"/>
  <c r="E247" i="6" l="1"/>
  <c r="D247" i="6"/>
  <c r="F246" i="6"/>
  <c r="E248" i="6" l="1"/>
  <c r="D248" i="6"/>
  <c r="F247" i="6"/>
  <c r="B88" i="8" l="1"/>
  <c r="F248" i="6"/>
  <c r="D249" i="6"/>
  <c r="E249" i="6"/>
  <c r="E250" i="6" l="1"/>
  <c r="F249" i="6"/>
  <c r="D250" i="6"/>
  <c r="D88" i="8"/>
  <c r="F250" i="6" l="1"/>
  <c r="D251" i="6"/>
  <c r="E251" i="6"/>
  <c r="E252" i="6" s="1"/>
  <c r="D252" i="6" l="1"/>
  <c r="F251" i="6"/>
  <c r="D89" i="8" l="1"/>
  <c r="F252" i="6"/>
  <c r="D253" i="6"/>
  <c r="E253" i="6"/>
  <c r="E254" i="6" l="1"/>
  <c r="F253" i="6"/>
  <c r="D254" i="6"/>
  <c r="E255" i="6" l="1"/>
  <c r="F254" i="6"/>
  <c r="D255" i="6"/>
  <c r="E256" i="6" l="1"/>
  <c r="D256" i="6"/>
  <c r="F255" i="6"/>
  <c r="D90" i="8"/>
  <c r="F256" i="6" l="1"/>
  <c r="E257" i="6"/>
  <c r="D257" i="6"/>
  <c r="E258" i="6" l="1"/>
  <c r="F257" i="6"/>
  <c r="D258" i="6"/>
  <c r="D259" i="6" l="1"/>
  <c r="F258" i="6"/>
  <c r="E259" i="6"/>
  <c r="D91" i="8"/>
  <c r="F259" i="6" l="1"/>
  <c r="E260" i="6"/>
  <c r="D260" i="6"/>
  <c r="F260" i="6" l="1"/>
  <c r="E261" i="6"/>
  <c r="D261" i="6"/>
  <c r="E262" i="6" l="1"/>
  <c r="D262" i="6"/>
  <c r="F261" i="6"/>
  <c r="D92" i="8"/>
  <c r="D263" i="6" l="1"/>
  <c r="E263" i="6"/>
  <c r="E264" i="6" s="1"/>
  <c r="F262" i="6"/>
  <c r="F263" i="6" l="1"/>
  <c r="D264" i="6"/>
  <c r="E265" i="6" l="1"/>
  <c r="F264" i="6"/>
  <c r="D265" i="6"/>
  <c r="D93" i="8"/>
  <c r="E266" i="6" l="1"/>
  <c r="F265" i="6"/>
  <c r="D266" i="6"/>
  <c r="F266" i="6" l="1"/>
  <c r="D267" i="6"/>
  <c r="E267" i="6"/>
  <c r="E268" i="6" l="1"/>
  <c r="D268" i="6"/>
  <c r="F267" i="6"/>
  <c r="B94" i="8"/>
  <c r="D94" i="8" l="1"/>
  <c r="E269" i="6"/>
  <c r="F268" i="6"/>
  <c r="D269" i="6"/>
  <c r="E270" i="6" l="1"/>
  <c r="F269" i="6"/>
  <c r="D270" i="6"/>
  <c r="F270" i="6" l="1"/>
  <c r="D271" i="6"/>
  <c r="E271" i="6"/>
  <c r="D272" i="6" l="1"/>
  <c r="E272" i="6"/>
  <c r="F271" i="6"/>
  <c r="E273" i="6" l="1"/>
  <c r="F272" i="6"/>
  <c r="D273" i="6"/>
  <c r="D95" i="8" l="1"/>
  <c r="D274" i="6"/>
  <c r="E274" i="6"/>
  <c r="F273" i="6"/>
  <c r="D275" i="6" l="1"/>
  <c r="E275" i="6"/>
  <c r="F274" i="6"/>
  <c r="E276" i="6" l="1"/>
  <c r="D276" i="6"/>
  <c r="F275" i="6"/>
  <c r="D96" i="8" l="1"/>
  <c r="F276" i="6"/>
  <c r="E277" i="6"/>
  <c r="D277" i="6"/>
  <c r="E278" i="6" l="1"/>
  <c r="F277" i="6"/>
  <c r="D278" i="6"/>
  <c r="F278" i="6" l="1"/>
  <c r="D279" i="6"/>
  <c r="E279" i="6"/>
  <c r="D280" i="6" l="1"/>
  <c r="E280" i="6"/>
  <c r="F279" i="6"/>
  <c r="D97" i="8"/>
  <c r="E281" i="6" l="1"/>
  <c r="F280" i="6"/>
  <c r="D281" i="6"/>
  <c r="F281" i="6" l="1"/>
  <c r="D282" i="6"/>
  <c r="E282" i="6"/>
  <c r="E283" i="6" l="1"/>
  <c r="F282" i="6"/>
  <c r="D283" i="6"/>
  <c r="D98" i="8"/>
  <c r="B99" i="8" l="1"/>
  <c r="F283" i="6"/>
  <c r="D284" i="6"/>
  <c r="E284" i="6"/>
  <c r="D285" i="6" l="1"/>
  <c r="F284" i="6"/>
  <c r="E285" i="6"/>
  <c r="D99" i="8"/>
  <c r="J26" i="8"/>
  <c r="D100" i="8" l="1"/>
  <c r="E286" i="6"/>
  <c r="D286" i="6"/>
  <c r="F285" i="6"/>
  <c r="J27" i="8"/>
  <c r="J28" i="8" s="1"/>
  <c r="J29" i="8" s="1"/>
  <c r="J30" i="8" s="1"/>
  <c r="K26" i="8"/>
  <c r="E287" i="6" l="1"/>
  <c r="F286" i="6"/>
  <c r="D287" i="6"/>
  <c r="K27" i="8"/>
  <c r="K31" i="8"/>
  <c r="F287" i="6" l="1"/>
  <c r="E288" i="6"/>
  <c r="D288" i="6"/>
  <c r="J31" i="8"/>
  <c r="J32" i="8" s="1"/>
  <c r="J33" i="8" s="1"/>
  <c r="F288" i="6" l="1"/>
  <c r="D289" i="6"/>
  <c r="E289" i="6"/>
  <c r="D101" i="8"/>
  <c r="J34" i="8"/>
  <c r="K33" i="8"/>
  <c r="J35" i="8"/>
  <c r="J36" i="8" s="1"/>
  <c r="J37" i="8" s="1"/>
  <c r="J39" i="8" s="1"/>
  <c r="J40" i="8" s="1"/>
  <c r="J41" i="8" s="1"/>
  <c r="J42" i="8" s="1"/>
  <c r="J43" i="8" s="1"/>
  <c r="J44" i="8" s="1"/>
  <c r="J45" i="8" s="1"/>
  <c r="J46" i="8" s="1"/>
  <c r="J47" i="8" s="1"/>
  <c r="J48" i="8" s="1"/>
  <c r="J49" i="8" s="1"/>
  <c r="J50" i="8" s="1"/>
  <c r="J51" i="8" s="1"/>
  <c r="J52" i="8" s="1"/>
  <c r="J53" i="8" s="1"/>
  <c r="J54" i="8" s="1"/>
  <c r="J55" i="8" s="1"/>
  <c r="J56" i="8" s="1"/>
  <c r="J57" i="8" s="1"/>
  <c r="J58" i="8" s="1"/>
  <c r="J59" i="8" s="1"/>
  <c r="J60" i="8" s="1"/>
  <c r="J61" i="8" s="1"/>
  <c r="J62" i="8" s="1"/>
  <c r="J63" i="8" s="1"/>
  <c r="J64" i="8" s="1"/>
  <c r="J65" i="8" s="1"/>
  <c r="J66" i="8" s="1"/>
  <c r="J67" i="8" s="1"/>
  <c r="J68" i="8" s="1"/>
  <c r="J69" i="8" s="1"/>
  <c r="J70" i="8" s="1"/>
  <c r="J71" i="8" s="1"/>
  <c r="J72" i="8" s="1"/>
  <c r="J73" i="8" s="1"/>
  <c r="K32" i="8"/>
  <c r="K37" i="8"/>
  <c r="K39" i="8"/>
  <c r="K64" i="8"/>
  <c r="K68" i="8" s="1"/>
  <c r="K79" i="8"/>
  <c r="E290" i="6" l="1"/>
  <c r="F289" i="6"/>
  <c r="D290" i="6"/>
  <c r="J74" i="8"/>
  <c r="J75" i="8" s="1"/>
  <c r="K106" i="8"/>
  <c r="K108" i="8"/>
  <c r="K84" i="8"/>
  <c r="K100" i="8"/>
  <c r="K104" i="8"/>
  <c r="K101" i="8"/>
  <c r="K69" i="8"/>
  <c r="K67" i="8"/>
  <c r="K65" i="8"/>
  <c r="K66" i="8"/>
  <c r="J76" i="8" l="1"/>
  <c r="J77" i="8" s="1"/>
  <c r="J78" i="8" s="1"/>
  <c r="J79" i="8" s="1"/>
  <c r="K75" i="8"/>
  <c r="K76" i="8"/>
  <c r="D291" i="6"/>
  <c r="E291" i="6"/>
  <c r="F290" i="6"/>
  <c r="K86" i="8"/>
  <c r="J80" i="8" l="1"/>
  <c r="J81" i="8" s="1"/>
  <c r="J84" i="8"/>
  <c r="J85" i="8" s="1"/>
  <c r="J86" i="8" s="1"/>
  <c r="J87" i="8" s="1"/>
  <c r="J88" i="8" s="1"/>
  <c r="J89" i="8" s="1"/>
  <c r="J90" i="8" s="1"/>
  <c r="J91" i="8" s="1"/>
  <c r="J92" i="8" s="1"/>
  <c r="J93" i="8" s="1"/>
  <c r="J94" i="8" s="1"/>
  <c r="J95" i="8" s="1"/>
  <c r="J96" i="8" s="1"/>
  <c r="J97" i="8" s="1"/>
  <c r="J98" i="8" s="1"/>
  <c r="J99" i="8" s="1"/>
  <c r="J100" i="8" s="1"/>
  <c r="J101" i="8" s="1"/>
  <c r="J102" i="8" s="1"/>
  <c r="J103" i="8" s="1"/>
  <c r="J104" i="8" s="1"/>
  <c r="J105" i="8" s="1"/>
  <c r="J106" i="8" s="1"/>
  <c r="J107" i="8" s="1"/>
  <c r="D292" i="6"/>
  <c r="E292" i="6"/>
  <c r="F291" i="6"/>
  <c r="B102" i="8" l="1"/>
  <c r="D293" i="6"/>
  <c r="F292" i="6"/>
  <c r="E293" i="6"/>
  <c r="J108" i="8"/>
  <c r="K107" i="8"/>
  <c r="D102" i="8" l="1"/>
  <c r="E294" i="6"/>
  <c r="F293" i="6"/>
  <c r="D294" i="6"/>
  <c r="J109" i="8"/>
  <c r="J110" i="8" s="1"/>
  <c r="D295" i="6" l="1"/>
  <c r="E295" i="6"/>
  <c r="F294" i="6"/>
  <c r="E296" i="6" l="1"/>
  <c r="F295" i="6"/>
  <c r="D296" i="6"/>
  <c r="F296" i="6" l="1"/>
  <c r="E297" i="6"/>
  <c r="D297" i="6"/>
  <c r="D103" i="8"/>
  <c r="D298" i="6" l="1"/>
  <c r="F297" i="6"/>
  <c r="E298" i="6"/>
  <c r="D308" i="6" l="1"/>
  <c r="D299" i="6"/>
  <c r="E299" i="6"/>
  <c r="F298" i="6"/>
  <c r="D104" i="8" l="1"/>
  <c r="E300" i="6"/>
  <c r="F299" i="6"/>
  <c r="D300" i="6"/>
  <c r="D309" i="6"/>
  <c r="D105" i="8" l="1"/>
  <c r="D310" i="6"/>
  <c r="D301" i="6"/>
  <c r="D302" i="6"/>
  <c r="F300" i="6"/>
  <c r="E301" i="6"/>
  <c r="D303" i="6" l="1"/>
  <c r="F302" i="6"/>
  <c r="E302" i="6"/>
  <c r="E303" i="6" s="1"/>
  <c r="F301" i="6"/>
  <c r="D311" i="6"/>
  <c r="D312" i="6" s="1"/>
  <c r="D313" i="6" s="1"/>
  <c r="F310" i="6"/>
  <c r="F313" i="6" l="1"/>
  <c r="E314" i="6"/>
  <c r="D314" i="6"/>
  <c r="F303" i="6"/>
  <c r="E304" i="6"/>
  <c r="D304" i="6"/>
  <c r="F304" i="6" l="1"/>
  <c r="D305" i="6"/>
  <c r="E305" i="6"/>
  <c r="D106" i="8"/>
  <c r="D315" i="6"/>
  <c r="F314" i="6"/>
  <c r="E315" i="6"/>
  <c r="B110" i="8"/>
  <c r="D316" i="6" l="1"/>
  <c r="E316" i="6"/>
  <c r="D110" i="8"/>
  <c r="E306" i="6"/>
  <c r="D306" i="6"/>
  <c r="F305" i="6"/>
  <c r="E307" i="6" l="1"/>
  <c r="D307" i="6"/>
  <c r="F306" i="6"/>
  <c r="E317" i="6"/>
  <c r="D317" i="6"/>
  <c r="D107" i="8" l="1"/>
  <c r="F307" i="6"/>
  <c r="E308" i="6"/>
  <c r="E309" i="6"/>
  <c r="F308" i="6"/>
  <c r="F309" i="6" l="1"/>
  <c r="E310" i="6"/>
  <c r="E311" i="6" s="1"/>
  <c r="E312" i="6" s="1"/>
  <c r="E313" i="6" s="1"/>
  <c r="B109" i="8"/>
  <c r="D108" i="8"/>
  <c r="D109" i="8" l="1"/>
</calcChain>
</file>

<file path=xl/sharedStrings.xml><?xml version="1.0" encoding="utf-8"?>
<sst xmlns="http://schemas.openxmlformats.org/spreadsheetml/2006/main" count="754" uniqueCount="285">
  <si>
    <t>Полнота представленных документов</t>
  </si>
  <si>
    <t>Кадровый состав</t>
  </si>
  <si>
    <t>Наличие существенных замечаний к  документации</t>
  </si>
  <si>
    <t>Стаж работы Руководителя (превышающее большинство)</t>
  </si>
  <si>
    <t>Стаж работы специалистов (превышающее большинство)</t>
  </si>
  <si>
    <t>от 3 до 5 лет</t>
  </si>
  <si>
    <t>от 5 до 10 лет</t>
  </si>
  <si>
    <t>свыше 10 лет</t>
  </si>
  <si>
    <t>Наличие разрешений/лицензии на вид деятельности</t>
  </si>
  <si>
    <t>Да</t>
  </si>
  <si>
    <t>Нет</t>
  </si>
  <si>
    <t xml:space="preserve">Да </t>
  </si>
  <si>
    <t>Представитель компании в г. Иркутске</t>
  </si>
  <si>
    <t>Привлечение субподрядчиков (соотношение штатных и внештатных сотрудников)</t>
  </si>
  <si>
    <t>Форма документа</t>
  </si>
  <si>
    <t xml:space="preserve">Справка о системе операционного контроля </t>
  </si>
  <si>
    <t>Имеются ли непогашенные претензии со стороны Заказчиков?</t>
  </si>
  <si>
    <t>ПРЕДВАРИТЕЛЬНОЙ КВАЛИФИКАЦИИ КОНТРАГЕНТОВ</t>
  </si>
  <si>
    <t xml:space="preserve">Наименование предквалификации: </t>
  </si>
  <si>
    <t>Статус поставщика:</t>
  </si>
  <si>
    <t>Общие вопросы:</t>
  </si>
  <si>
    <t>Перечень персонала (монтажники/сборщики)</t>
  </si>
  <si>
    <t>Копии документов, заверенные печатью организации и подписью руководителя.pdf</t>
  </si>
  <si>
    <t>Репутационные сведения</t>
  </si>
  <si>
    <t>График работы предприятия (количество рабочих смен и время работы смены), включая время на обслуживание оборудования</t>
  </si>
  <si>
    <t>Форма, заверенная печатью организации и подписью руководителя.pdf</t>
  </si>
  <si>
    <t xml:space="preserve">Соответствие документов требованиям </t>
  </si>
  <si>
    <t>Копии писем от заказчиков аудита, Форма, заверенная печатью организации и подписью руководителя.pdf</t>
  </si>
  <si>
    <t>Форма № 14</t>
  </si>
  <si>
    <t xml:space="preserve">Форма № 15  </t>
  </si>
  <si>
    <t xml:space="preserve">Форма № 19  </t>
  </si>
  <si>
    <t xml:space="preserve">Форма № Основная </t>
  </si>
  <si>
    <t>Форма № 4</t>
  </si>
  <si>
    <t>Форма № 5</t>
  </si>
  <si>
    <t>Форма № 11</t>
  </si>
  <si>
    <t xml:space="preserve">Форма № 10  </t>
  </si>
  <si>
    <t xml:space="preserve">Форма № 16  </t>
  </si>
  <si>
    <t>Форма № 17</t>
  </si>
  <si>
    <t xml:space="preserve">Форма № 18 </t>
  </si>
  <si>
    <t xml:space="preserve">Форма № 18А </t>
  </si>
  <si>
    <t>Форма № 9.1, 9.2</t>
  </si>
  <si>
    <t>Опыт работы с применением сборки-сварки для ОПО</t>
  </si>
  <si>
    <t>Форма № 20</t>
  </si>
  <si>
    <t xml:space="preserve">Форма № 21 </t>
  </si>
  <si>
    <t>Копии документов, заверенные печатью организации и подписью руководителя.pdf
Фото в формате .jpg</t>
  </si>
  <si>
    <t>Вид критерия</t>
  </si>
  <si>
    <t>Виды критериев</t>
  </si>
  <si>
    <t>Обязательный</t>
  </si>
  <si>
    <t>Оценочный</t>
  </si>
  <si>
    <t>Информационный</t>
  </si>
  <si>
    <t>Результат</t>
  </si>
  <si>
    <t>Допуск</t>
  </si>
  <si>
    <t>Недопуск</t>
  </si>
  <si>
    <t>Обязательные критерии</t>
  </si>
  <si>
    <t>Оценочные критерии</t>
  </si>
  <si>
    <t>Оценка соответствия производственных объектов, оборудования и производства требованиям</t>
  </si>
  <si>
    <t>Наличие организации, выполняющей НК/разрушающий контроль</t>
  </si>
  <si>
    <t>менее 3 лет</t>
  </si>
  <si>
    <t>Информационные данные</t>
  </si>
  <si>
    <t>менее 10%</t>
  </si>
  <si>
    <t>от 10 до 20%</t>
  </si>
  <si>
    <t>от 20 до 50%</t>
  </si>
  <si>
    <t>свыше 50%</t>
  </si>
  <si>
    <t>Оценка организационной структуры</t>
  </si>
  <si>
    <t>Предоставить отдельно - в Приложении-A</t>
  </si>
  <si>
    <t>-</t>
  </si>
  <si>
    <t>Наличие сертификатов на заявленную продукцию и/или ТУ</t>
  </si>
  <si>
    <t>Посредник</t>
  </si>
  <si>
    <t>Выписка из ЕГРЮЛ, заверенная печатью организации и подписью руководителя.pdf</t>
  </si>
  <si>
    <t>Возраст компании</t>
  </si>
  <si>
    <t>Гарантии и обязательства</t>
  </si>
  <si>
    <t xml:space="preserve">Доверенность на директора компании, предоставляющая право выступать от имени организации </t>
  </si>
  <si>
    <t>Копия Доверенности, заверенная печатью организации и подписью руководителя.pdf</t>
  </si>
  <si>
    <t>1 или отсутствие</t>
  </si>
  <si>
    <t>более 1</t>
  </si>
  <si>
    <t>Организационная структура и кадры</t>
  </si>
  <si>
    <t>Копии свидетельств заверенные печатью организации и подписью руководителя.pdf</t>
  </si>
  <si>
    <t>Сведения о системе менеджмента в области охраны труда на соответствие OHSAS 18001</t>
  </si>
  <si>
    <t>Ответ участника</t>
  </si>
  <si>
    <t xml:space="preserve">Форма № 23  </t>
  </si>
  <si>
    <t>Технический аудит</t>
  </si>
  <si>
    <t>Результат проведения технического аудита</t>
  </si>
  <si>
    <t>Согласие принять условия типовой формы договора и подписать его без протокола разногласий</t>
  </si>
  <si>
    <t>Опыт работы по предмету предквалификации официального представителя изготовителя</t>
  </si>
  <si>
    <t>Опыт работы с ИНК, оценка удовлетворенности заказчика</t>
  </si>
  <si>
    <t>Заявление о добросовестности контрагента</t>
  </si>
  <si>
    <t>равно или свыше 3 лет</t>
  </si>
  <si>
    <t>меньше или равно 2</t>
  </si>
  <si>
    <t>Выписка из СРО</t>
  </si>
  <si>
    <t>Готовность к совместному с Заказчиком проведению технических аудитов предприятия, опытно-промышленных испытаний, готовность принять инспекционный контроль за проведением работ</t>
  </si>
  <si>
    <t>Количество сотрудников, привлекаемых к данному проекту</t>
  </si>
  <si>
    <t>Стаж сотрудников, привлекаемых к данному проекту</t>
  </si>
  <si>
    <t>Форма, заверенная печатью организации и подписью руководителя.pdf, Анкета удовлетворенности (заполняется тех.экспертом)</t>
  </si>
  <si>
    <t>Количество реализованных проектов за последние 5 лет</t>
  </si>
  <si>
    <t>Форма № 6</t>
  </si>
  <si>
    <t>Количество текущих и запланированных проектов</t>
  </si>
  <si>
    <t>Форма № 7</t>
  </si>
  <si>
    <t>Сведения о системе менеджмента качества  на соответствие требованиям системе ISO 9000</t>
  </si>
  <si>
    <t>Опыт работы по сварочно-монтажным работам за предшествующие 3 года</t>
  </si>
  <si>
    <t xml:space="preserve">Форма № 15А </t>
  </si>
  <si>
    <t>менее 5 человек</t>
  </si>
  <si>
    <t>от 5 до 7 человек</t>
  </si>
  <si>
    <t>от 8 до 15 человек</t>
  </si>
  <si>
    <t>свыше 15 человек</t>
  </si>
  <si>
    <t>менее 15</t>
  </si>
  <si>
    <t>свыше 25</t>
  </si>
  <si>
    <t>от 16 до 20</t>
  </si>
  <si>
    <t>от 21 до 25</t>
  </si>
  <si>
    <t>от 3 до 5</t>
  </si>
  <si>
    <t>от 6 до 10</t>
  </si>
  <si>
    <t>свыше 10</t>
  </si>
  <si>
    <t>В чем заключается конкурентное преимущество предприятия?</t>
  </si>
  <si>
    <t>Количество сотрудников, привлекаемых к данному проекту, включенных в «Национальный реестр специалистов» в области строительного контроля согласно ФЗ № 372 от 01.07.2017 г.</t>
  </si>
  <si>
    <t>Оценка производственной строительной испытательной лаборатории (собственная лаборатория и ее соответствие требованиям / привлечение сторонней лаборатории)</t>
  </si>
  <si>
    <t>отсутствие сотрудников</t>
  </si>
  <si>
    <t>1 или более</t>
  </si>
  <si>
    <t>Возможный срок мобилизации</t>
  </si>
  <si>
    <t>Оценка соответствия сварочного производства</t>
  </si>
  <si>
    <t>Не применимо</t>
  </si>
  <si>
    <t>Применимость</t>
  </si>
  <si>
    <t>№</t>
  </si>
  <si>
    <t>Перечень мобильных зданий и сооружений, которые будут использоваться для проживания и питания персонала при выполнении работ</t>
  </si>
  <si>
    <t xml:space="preserve">Перечень оборудования, машин и механизмов, которые будут использоваться для выполнения работ </t>
  </si>
  <si>
    <t>Варианты ответов участников</t>
  </si>
  <si>
    <t>Наличие разрешений / лицензии на вид деятельности</t>
  </si>
  <si>
    <t xml:space="preserve"> </t>
  </si>
  <si>
    <t>Оценка лабораторий по испытанию и/или контролю материалов (Лаборатория неразрушающего контроля ЛНК, лаборатория разрушающих и других методов испытаний ЛРИ), производственной строительной испытательной лаборатории, электротехнической лабораторий</t>
  </si>
  <si>
    <t>Наличие собственной лаборатории</t>
  </si>
  <si>
    <t>Привлечение сторонней лаборатории</t>
  </si>
  <si>
    <t>Отсутствие лаборатории</t>
  </si>
  <si>
    <t>Система контроля качества</t>
  </si>
  <si>
    <t>Наличие системы оценки качества</t>
  </si>
  <si>
    <t>1 уровень до 60 млн. руб.</t>
  </si>
  <si>
    <t>2 уровень, до 500 млн. руб.</t>
  </si>
  <si>
    <t>3 уровень, до 3000 млн. руб.</t>
  </si>
  <si>
    <t>Сведения о системе экологического менеджмента на соответствие требованиям ISO 14001</t>
  </si>
  <si>
    <t>пункт</t>
  </si>
  <si>
    <t>Раздел</t>
  </si>
  <si>
    <t>Информация о ранее проведенных технических аудитах (кроме ООО «ИНК»)</t>
  </si>
  <si>
    <t xml:space="preserve">Нормы, стандарты, лицензии, сертификаты, патенты. </t>
  </si>
  <si>
    <t>Результат допуск/недопуск</t>
  </si>
  <si>
    <t>Структура предоставлена</t>
  </si>
  <si>
    <t>Структура не предоставлена</t>
  </si>
  <si>
    <t>Ответ в свободной форме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</si>
  <si>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</si>
  <si>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Место для логотипа Компании</t>
  </si>
  <si>
    <t>Письмо на фирменном бланке организации за подписью руководителя о согласии / несогласии на проведение совместно с заказчиком технических аудитов предприятия, опытно-промышленных испытаний, а также о готовности / неготовности принять инспекционный контроль.pdf</t>
  </si>
  <si>
    <t>Подрядчик</t>
  </si>
  <si>
    <t>Отрасль:</t>
  </si>
  <si>
    <t>Число работников:</t>
  </si>
  <si>
    <t>Копия свидетельства об аттестации / Договор оказания услуг и копия свидетельства сторонней лаборатории / Гарантийное письмо о заключении договора для оказания услуг, 
Формы, заверенные печатью организации и подписью руководителя.pdf</t>
  </si>
  <si>
    <t>Копии действующих аттестационных удостоверений НАКС сварщиков с протоколами,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</si>
  <si>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 xml:space="preserve">Приложение </t>
  </si>
  <si>
    <t>Документ приложен к заявке</t>
  </si>
  <si>
    <t>Форма № 12
Форма № 13</t>
  </si>
  <si>
    <t>Результат / Комментарий участника</t>
  </si>
  <si>
    <t>Необходимо заполнить ячейки, выделенные желтым цветом. В случае необходимости комментарий можно оставить в последнем столбце.</t>
  </si>
  <si>
    <t>___ шт., ____ кв.м</t>
  </si>
  <si>
    <t>___ ед.</t>
  </si>
  <si>
    <t>___ чел.</t>
  </si>
  <si>
    <t>Наименование участника:</t>
  </si>
  <si>
    <t>Статус участника:</t>
  </si>
  <si>
    <t>Иные существенные замечания, особое мнение эксперта</t>
  </si>
  <si>
    <t>Существенные замечания</t>
  </si>
  <si>
    <t>Вид деятельности</t>
  </si>
  <si>
    <t>СМР</t>
  </si>
  <si>
    <t>ТМЦ</t>
  </si>
  <si>
    <t>общее</t>
  </si>
  <si>
    <t>Прочие сведения</t>
  </si>
  <si>
    <t>Готовность к переходу на электронный документооборот при заключении договоров</t>
  </si>
  <si>
    <t>Использование собственного автопарка, привлечение сторонних перевозчиков для выполнения работ</t>
  </si>
  <si>
    <t>Собственные ТС</t>
  </si>
  <si>
    <t>Привлечение стороннего перевозчика</t>
  </si>
  <si>
    <t>Собственные ТС и сторонний перевозчик</t>
  </si>
  <si>
    <t>Наличие договора страхования гражданской ответственности в ходе осуществления строительной деятельности</t>
  </si>
  <si>
    <t>Производственные процессы, переданные на аутсорсинг</t>
  </si>
  <si>
    <t>Форма № 25</t>
  </si>
  <si>
    <t>Статус поставщика "Изготовитель" или "Официальный дилер/ представитель изготовителя"</t>
  </si>
  <si>
    <t>Лист самооценки Участника</t>
  </si>
  <si>
    <t>В зависимости от статуса участника:</t>
  </si>
  <si>
    <t>Копии сертификатов на заявленную продукцию, ТУ.pdf</t>
  </si>
  <si>
    <t xml:space="preserve">Изготовитель </t>
  </si>
  <si>
    <t xml:space="preserve">Официальный представитель изготовителя </t>
  </si>
  <si>
    <t>менее 1 года</t>
  </si>
  <si>
    <t>от 1 года до 3 лет</t>
  </si>
  <si>
    <t>Сведения об опыте выполнения аналогичных поставок, работ, услуг</t>
  </si>
  <si>
    <t>Общие и репутационные сведения, опыт выполнения аналогичных поставок, работ, услуг</t>
  </si>
  <si>
    <t>Опыт работы Изготовителя ТМЦ по предмету предквалификации</t>
  </si>
  <si>
    <t>Форма, заверенная печатью организации и подписью руководителя (если компания не является производителем заявляемой продукции, документ запрашивается у производителя для прикрепления к заявке).pdf</t>
  </si>
  <si>
    <t>равно или свыше 1 года</t>
  </si>
  <si>
    <t xml:space="preserve">Форма № 6А, 
Форма № 7А </t>
  </si>
  <si>
    <t>Форма № 8
Форма № 8А</t>
  </si>
  <si>
    <t>Форма № 10А,
Форма № 24</t>
  </si>
  <si>
    <t>Производственные площади (количество, площадь, аренда/собственность)</t>
  </si>
  <si>
    <t>Основное станочное оборудование</t>
  </si>
  <si>
    <t>Копии документов, заверенные печатью организации и подписью руководителя.pdf
Фото в формате .jpg, Видео обзор производственной площадки</t>
  </si>
  <si>
    <t>Участок покраски (количество, площадь, аренда/собственность)</t>
  </si>
  <si>
    <t>Оборудование для нанесения покрытий (гальванических, ЛКП, гидроизолирующих, пр.)</t>
  </si>
  <si>
    <t>Испытательный участок (оценка количества, площади, состава оборудования для проведения испытаний)</t>
  </si>
  <si>
    <t>Испытательный участок (количество, площадь, аренда/собственность)</t>
  </si>
  <si>
    <t>Испытательное оборудование, для подтверждения качества выпускаемой продукции</t>
  </si>
  <si>
    <t>Офисные площади, участки складирования и отгрузки материалов, уровень автоматизации производства</t>
  </si>
  <si>
    <t>Офисные площади (количество и площадь)</t>
  </si>
  <si>
    <t>Участок складирования материалов (количество и площадь)</t>
  </si>
  <si>
    <t>Изолятор брака (количество и площадь)</t>
  </si>
  <si>
    <t>Участок отгрузки (количество и площадь)</t>
  </si>
  <si>
    <t>Уровень автоматизации производства и основных технологических линий</t>
  </si>
  <si>
    <t>Приказ о назначении комиссии по входному контролю</t>
  </si>
  <si>
    <t>Копия Приказа, заверенная печатью организации и подписью руководителя.pdf</t>
  </si>
  <si>
    <t>Письмо на фирменном бланке организации за подписью руководителя о возможности перехода на электронный документооборот</t>
  </si>
  <si>
    <t>Наличие юридических документов, подтверждающих лицензионную чистоту</t>
  </si>
  <si>
    <t>Копии удостоверений, свидетельств заверенные печатью организации и подписью руководителя.pdf</t>
  </si>
  <si>
    <t xml:space="preserve"> Подтверждена ли выпускаемая продукция сертификатом соответствия в системе сертификации ГОСТ Р?</t>
  </si>
  <si>
    <t xml:space="preserve">Имеет ли выпускаемая продукция сертификат соответствия ТР ТС? </t>
  </si>
  <si>
    <t>Сертификат соответствия ТР ТС, заверенный печатью организации и подписью руководителя.pdf</t>
  </si>
  <si>
    <t xml:space="preserve">Имеются ли патенты на выпускаемую продукцию? </t>
  </si>
  <si>
    <t>Копии патентов, свидетельств, заверенные печатью организации и подписью руководителя.pdf</t>
  </si>
  <si>
    <t xml:space="preserve">Располагает ли предприятие соответствующими действующими промышленными стандартами? </t>
  </si>
  <si>
    <t>Программное обеспечение используемое для проектирования / конструирования / моделирования</t>
  </si>
  <si>
    <t>Форма № 22</t>
  </si>
  <si>
    <t>Возможна ли поставка продукции на ОПИ?</t>
  </si>
  <si>
    <t>Копии аттестатов, заверенные печатью организации и подписью руководителя.pdf</t>
  </si>
  <si>
    <t>Критерий оценки</t>
  </si>
  <si>
    <t>=ЕСЛИ(M85&gt;0;1;0)</t>
  </si>
  <si>
    <t>Наличие действительного сертификата (свидетельства) дилера/официального представителя или иной документ, выпущенный производителем и подтверждающий дилерские полномочия/полномочия официального представителя, Наличие сертификатов на заявленную продукцию и/или ТУ</t>
  </si>
  <si>
    <t>Документы, подтверждающие статус официального предствителя производителя.pdf и Копии сертификатов на заявленную продукцию, ТУ.pdf</t>
  </si>
  <si>
    <t>Название группы ТМЦ</t>
  </si>
  <si>
    <t>Подгруппа ТМЦ</t>
  </si>
  <si>
    <t>отсутствует</t>
  </si>
  <si>
    <t>Информационный блок</t>
  </si>
  <si>
    <t>Критерии оценки</t>
  </si>
  <si>
    <t>Документы и формы</t>
  </si>
  <si>
    <t>Сведения о системе оценки качества строительства  на соответствие требованиям ГОСТ Р ИСО 9001 (ISO 9001):</t>
  </si>
  <si>
    <t>Копии свидетельств заверенные печатью организации и подписью руководителя,
Политика в области качества, Внутренние нормативные документы регламентирующие соответствие системы контроля качества, информация о проведении аудитов по системе качества.pdf</t>
  </si>
  <si>
    <t>ЛИСТ САМООЦЕНКИ</t>
  </si>
  <si>
    <t>Количество не урегулированных претензий по качеству продукции/работ/услуг, в судебном порядке</t>
  </si>
  <si>
    <t>Подтверждающие документы</t>
  </si>
  <si>
    <t>Номенклатура ТМЦ</t>
  </si>
  <si>
    <t>Перечень аттестованного в НАКС персонала (сварщики)</t>
  </si>
  <si>
    <t>Перечень аттестованного в НАКС персонала (специалисты сварочного производства II-IV уровня)</t>
  </si>
  <si>
    <t>Перечень аттестованного на право проведения визуального и измерительного контроля персонала</t>
  </si>
  <si>
    <t>Перечень аттестованного в НАКС сварочного оборудования, необходимого для выполнения заявленных видов работ</t>
  </si>
  <si>
    <t>Свидетельство (НАКС) о готовности организации-заявителя к использованию аттестованной технологии сварки в соответствии с требованиями РД 03-615-03</t>
  </si>
  <si>
    <t>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руководителя.pdf;
Форма, заверенная печатью организации и подписью руководителя.pdf</t>
  </si>
  <si>
    <t>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</si>
  <si>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действующих аттестационных удостоверений ВИК,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</si>
  <si>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сварочного оборудования,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</si>
  <si>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технологий сварки,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</si>
  <si>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Копия свидетельства об аттестации ЛНК, заверенная печатью организации и подписью руководителя.pdf.  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</si>
  <si>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 xml:space="preserve">Наличие службы строительного контроля </t>
  </si>
  <si>
    <t>Копия Приказов, Положения, Должностных инструкций, заверенные печатью организации и подписью руководителя.pdf</t>
  </si>
  <si>
    <t>Копии лицензий, свидетельств заверенные печатью организации и подписью руководителя.pdf;
Гарантийное письмо о готовности увеличения уровня лимита ответственности допуска СРО.pdf</t>
  </si>
  <si>
    <t>Форма "Заявление о добросовестности"</t>
  </si>
  <si>
    <t>Проведение контроля, разрушающего, неразрушающего (собственная лаборатория по испытанию и/или контролю материалов и ее соответствие требованиям / привлечение сторонней лаборатории)</t>
  </si>
  <si>
    <t>Участок нанесение внешнего и внутреннего покрытия (оценка количества, площади, состава оборудования в соответствии с видом работ)</t>
  </si>
  <si>
    <t>Форма, заверенная печатью организации и подписью руководителя.pdf;
Копии уведомлений о включении сведений в Национальный реестр специалистов в области строительства</t>
  </si>
  <si>
    <t>Письмо на фирменном бланке организации за подписью руководителя с указанием выполненных работ, оказанных услуг и наличия нареканий/претензий</t>
  </si>
  <si>
    <t>Письмо на фирменном бланке организации за подписью руководителя о согласии / несогласии с типовой формой договора</t>
  </si>
  <si>
    <t>Оценка организатора, тех.эксперта</t>
  </si>
  <si>
    <t>Организационная структура</t>
  </si>
  <si>
    <t>Участок изготовления продукции (оценка количества, площади, состава оборудования для изготовления)</t>
  </si>
  <si>
    <t>Условия гарантийного и постгарантийного обслуживания продукции</t>
  </si>
  <si>
    <t>Наличие специалистов занимающихся формированием исполнительной и разрешительной документации – производственно-технический отдел
(начальник отдела, инженеры)</t>
  </si>
  <si>
    <t>Копия Приказов назначения, положение об отделе, должностных инструкций, заверенные печатью организации и подписью руководителя.pdf</t>
  </si>
  <si>
    <t>Наличие службы контроля качества (начальник СКК, инженеры)</t>
  </si>
  <si>
    <t>Копия Приказов назначения, положение о службе, должностных инструкций, заверенные печатью организации и подписью руководителя.pdf</t>
  </si>
  <si>
    <t xml:space="preserve">Наличие сертификата соответствия ТР ТС на выпускаемую продукцию  </t>
  </si>
  <si>
    <r>
      <t xml:space="preserve">Наличие права, предусмотренного законодательством РФ (за исключением случаев, когда не требуется членство в саморегулируемых организациях, в том числе в соответствии с ч. 2.1. ст. 47, ч. 4.1 ст. 48, ч.ч. 2, 2.2 ст. 52 Градостроительного кодекса): 
</t>
    </r>
    <r>
      <rPr>
        <sz val="8"/>
        <color theme="1"/>
        <rFont val="Times New Roman"/>
        <family val="1"/>
        <charset val="204"/>
      </rPr>
      <t xml:space="preserve">- осуществлять строительство на особо опасных, технически сложных и уникальных объектах капитального строительства; </t>
    </r>
    <r>
      <rPr>
        <sz val="8"/>
        <rFont val="Times New Roman"/>
        <family val="1"/>
        <charset val="204"/>
      </rPr>
      <t xml:space="preserve">
- гарантийное письмо о готовности увеличения уровня лимита ответственности допуска СРО в случае необходимости.</t>
    </r>
  </si>
  <si>
    <r>
      <t xml:space="preserve">Вид экономической деятельности включает все или один из следующих кодов ОКВЭД: 
</t>
    </r>
    <r>
      <rPr>
        <sz val="8"/>
        <color rgb="FFFF0000"/>
        <rFont val="Times New Roman"/>
        <family val="1"/>
        <charset val="204"/>
      </rPr>
      <t>- 43.2
- 35.11
- 43.21 
- 33.20</t>
    </r>
  </si>
  <si>
    <t>Предквалификационный отбор подрядных организаций для выполнения работ по строительству объектов энергетики</t>
  </si>
  <si>
    <t>ПКО-02-21</t>
  </si>
  <si>
    <r>
      <t xml:space="preserve">Оценка электротехнической лаборатории (испытание и измерение от </t>
    </r>
    <r>
      <rPr>
        <sz val="8"/>
        <color rgb="FFFF0000"/>
        <rFont val="Times New Roman"/>
        <family val="1"/>
        <charset val="204"/>
      </rPr>
      <t>1 кВ до 220 кВ включительно</t>
    </r>
    <r>
      <rPr>
        <sz val="8"/>
        <rFont val="Times New Roman"/>
        <family val="1"/>
        <charset val="204"/>
      </rPr>
      <t>)   (собственная лаборатория и ее соответствие требованиям / привлечение сторонней лаборатории)</t>
    </r>
  </si>
  <si>
    <t>ПКО-06-20</t>
  </si>
  <si>
    <t>Виды работ:</t>
  </si>
  <si>
    <t>1. ВЛ:</t>
  </si>
  <si>
    <t>6-20 кВ</t>
  </si>
  <si>
    <t>35 кВ</t>
  </si>
  <si>
    <t>110-220 кВ</t>
  </si>
  <si>
    <t>2. Подстанции</t>
  </si>
  <si>
    <t>35 Кв</t>
  </si>
  <si>
    <t>110 Кв</t>
  </si>
  <si>
    <t>220 Кв</t>
  </si>
  <si>
    <t>Наличие средств инструментального и строительного контроля по видам выполняемых работ и технической оснащённости средствами контроля и измерения</t>
  </si>
  <si>
    <t>Форма, заверенная печатью организации и подписью руководителя.pdf ,
Перечень измерительного инструмента (приборов) для контроля качества ЭМР, утвержденный Главным инженером подрядной организации, 
Копии свидетельств на средства контроля и измерения</t>
  </si>
  <si>
    <t xml:space="preserve"> Форма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</si>
</sst>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Arial"/>
      <family val="2"/>
      <charset val="128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  <charset val="204"/>
    </font>
    <font>
      <sz val="10"/>
      <color rgb="FF3333FF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0"/>
      <color rgb="FF0000CC"/>
      <name val="Times New Roman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Arial"/>
      <family val="2"/>
      <charset val="128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</font>
    <font>
      <sz val="10"/>
      <color rgb="FF00B050"/>
      <name val="Times New Roman"/>
      <family val="1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3333FF"/>
      <name val="Times New Roman"/>
      <family val="1"/>
      <charset val="204"/>
    </font>
    <font>
      <b/>
      <sz val="11"/>
      <color rgb="FF0000CC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8"/>
      <color rgb="FFFF0000"/>
      <name val="Times New Roman"/>
      <family val="1"/>
    </font>
    <font>
      <sz val="12"/>
      <color rgb="FFFF0000"/>
      <name val="Times New Roman"/>
      <family val="1"/>
      <charset val="204"/>
    </font>
    <font>
      <sz val="10"/>
      <color rgb="FF92D050"/>
      <name val="Times New Roman"/>
      <family val="1"/>
    </font>
    <font>
      <sz val="10"/>
      <color theme="0"/>
      <name val="Cambria"/>
      <family val="1"/>
      <charset val="204"/>
    </font>
    <font>
      <b/>
      <sz val="11"/>
      <color rgb="FF92D050"/>
      <name val="Times New Roman"/>
      <family val="1"/>
      <charset val="204"/>
    </font>
    <font>
      <sz val="11"/>
      <color theme="0"/>
      <name val="Arial"/>
      <family val="2"/>
      <charset val="128"/>
    </font>
    <font>
      <sz val="14"/>
      <color theme="1"/>
      <name val="Times New Roman"/>
      <family val="1"/>
    </font>
    <font>
      <sz val="14"/>
      <color theme="1"/>
      <name val="Arial"/>
      <family val="2"/>
      <charset val="128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1"/>
      <color theme="1"/>
      <name val="Arial"/>
      <family val="2"/>
      <charset val="128"/>
    </font>
    <font>
      <sz val="9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9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rgb="FFFF0000"/>
      </left>
      <right style="dashed">
        <color rgb="FFFF0000"/>
      </right>
      <top style="dashed">
        <color rgb="FFFF0000"/>
      </top>
      <bottom/>
      <diagonal/>
    </border>
    <border>
      <left style="dashed">
        <color rgb="FFFF0000"/>
      </left>
      <right style="dashed">
        <color rgb="FFFF0000"/>
      </right>
      <top/>
      <bottom style="dashed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/>
    <xf numFmtId="9" fontId="12" fillId="0" borderId="0" applyFont="0" applyFill="0" applyBorder="0" applyAlignment="0" applyProtection="0">
      <alignment vertical="center"/>
    </xf>
  </cellStyleXfs>
  <cellXfs count="36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16" fillId="0" borderId="2" xfId="0" applyFont="1" applyBorder="1">
      <alignment vertical="center"/>
    </xf>
    <xf numFmtId="0" fontId="18" fillId="0" borderId="2" xfId="0" applyFont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0" borderId="2" xfId="0" applyFont="1" applyBorder="1">
      <alignment vertical="center"/>
    </xf>
    <xf numFmtId="0" fontId="18" fillId="2" borderId="2" xfId="0" applyFont="1" applyFill="1" applyBorder="1" applyAlignment="1">
      <alignment vertical="center" wrapText="1"/>
    </xf>
    <xf numFmtId="9" fontId="20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8" fillId="4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49" fontId="16" fillId="2" borderId="2" xfId="0" applyNumberFormat="1" applyFont="1" applyFill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8" fillId="4" borderId="76" xfId="0" applyFont="1" applyFill="1" applyBorder="1" applyAlignment="1">
      <alignment horizontal="center" vertical="center" wrapText="1"/>
    </xf>
    <xf numFmtId="0" fontId="18" fillId="4" borderId="76" xfId="0" applyFont="1" applyFill="1" applyBorder="1" applyAlignment="1">
      <alignment horizontal="center" vertical="center"/>
    </xf>
    <xf numFmtId="0" fontId="16" fillId="5" borderId="77" xfId="0" applyFont="1" applyFill="1" applyBorder="1" applyAlignment="1">
      <alignment horizontal="center" vertical="center" wrapText="1"/>
    </xf>
    <xf numFmtId="0" fontId="16" fillId="5" borderId="2" xfId="0" applyFont="1" applyFill="1" applyBorder="1">
      <alignment vertical="center"/>
    </xf>
    <xf numFmtId="0" fontId="19" fillId="5" borderId="2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2" xfId="0" applyFont="1" applyFill="1" applyBorder="1">
      <alignment vertical="center"/>
    </xf>
    <xf numFmtId="0" fontId="18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vertical="center" wrapText="1"/>
    </xf>
    <xf numFmtId="0" fontId="20" fillId="5" borderId="2" xfId="0" applyFont="1" applyFill="1" applyBorder="1" applyAlignment="1">
      <alignment vertical="center" wrapText="1"/>
    </xf>
    <xf numFmtId="9" fontId="20" fillId="5" borderId="2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hidden="1"/>
    </xf>
    <xf numFmtId="0" fontId="25" fillId="0" borderId="0" xfId="0" applyFont="1" applyProtection="1">
      <alignment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3" fillId="0" borderId="0" xfId="0" applyFo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 wrapText="1"/>
      <protection locked="0" hidden="1"/>
    </xf>
    <xf numFmtId="0" fontId="1" fillId="0" borderId="0" xfId="0" applyFont="1" applyProtection="1">
      <alignment vertical="center"/>
      <protection locked="0" hidden="1"/>
    </xf>
    <xf numFmtId="0" fontId="6" fillId="0" borderId="27" xfId="0" applyFont="1" applyBorder="1" applyAlignment="1" applyProtection="1">
      <alignment horizontal="left" vertical="center" wrapText="1"/>
      <protection hidden="1"/>
    </xf>
    <xf numFmtId="0" fontId="30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vertical="center" wrapText="1"/>
      <protection locked="0" hidden="1"/>
    </xf>
    <xf numFmtId="0" fontId="23" fillId="0" borderId="0" xfId="0" applyFont="1" applyProtection="1">
      <alignment vertical="center"/>
      <protection locked="0" hidden="1"/>
    </xf>
    <xf numFmtId="1" fontId="32" fillId="0" borderId="0" xfId="0" applyNumberFormat="1" applyFont="1" applyAlignment="1" applyProtection="1">
      <alignment vertical="center" wrapText="1"/>
      <protection locked="0"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hidden="1"/>
    </xf>
    <xf numFmtId="0" fontId="3" fillId="5" borderId="24" xfId="0" applyFont="1" applyFill="1" applyBorder="1" applyAlignment="1" applyProtection="1">
      <alignment horizontal="center" vertical="center" wrapText="1"/>
      <protection hidden="1"/>
    </xf>
    <xf numFmtId="0" fontId="8" fillId="0" borderId="50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11" fillId="3" borderId="7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28" fillId="0" borderId="65" xfId="0" applyFont="1" applyBorder="1" applyAlignment="1" applyProtection="1">
      <alignment horizontal="center" vertical="center" wrapText="1"/>
      <protection locked="0" hidden="1"/>
    </xf>
    <xf numFmtId="0" fontId="2" fillId="0" borderId="36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28" fillId="2" borderId="36" xfId="0" applyFont="1" applyFill="1" applyBorder="1" applyAlignment="1" applyProtection="1">
      <alignment horizontal="center" vertical="center" wrapText="1"/>
      <protection locked="0" hidden="1"/>
    </xf>
    <xf numFmtId="0" fontId="23" fillId="2" borderId="65" xfId="0" applyFont="1" applyFill="1" applyBorder="1" applyAlignment="1" applyProtection="1">
      <alignment horizontal="center" vertical="center" wrapText="1"/>
      <protection locked="0" hidden="1"/>
    </xf>
    <xf numFmtId="0" fontId="2" fillId="0" borderId="37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28" fillId="2" borderId="37" xfId="0" applyFont="1" applyFill="1" applyBorder="1" applyAlignment="1" applyProtection="1">
      <alignment horizontal="center" vertical="center" wrapText="1"/>
      <protection locked="0" hidden="1"/>
    </xf>
    <xf numFmtId="0" fontId="28" fillId="0" borderId="67" xfId="0" applyFont="1" applyBorder="1" applyAlignment="1" applyProtection="1">
      <alignment horizontal="center" vertical="center" wrapText="1"/>
      <protection locked="0" hidden="1"/>
    </xf>
    <xf numFmtId="0" fontId="21" fillId="5" borderId="24" xfId="0" applyFont="1" applyFill="1" applyBorder="1" applyAlignment="1" applyProtection="1">
      <alignment horizontal="center" vertical="center" wrapText="1"/>
      <protection hidden="1"/>
    </xf>
    <xf numFmtId="0" fontId="2" fillId="0" borderId="78" xfId="0" applyFont="1" applyBorder="1" applyAlignment="1" applyProtection="1">
      <alignment horizontal="left" vertical="center" wrapText="1"/>
      <protection hidden="1"/>
    </xf>
    <xf numFmtId="0" fontId="2" fillId="0" borderId="48" xfId="0" applyFont="1" applyBorder="1" applyAlignment="1" applyProtection="1">
      <alignment horizontal="left" vertical="center" wrapText="1"/>
      <protection hidden="1"/>
    </xf>
    <xf numFmtId="0" fontId="8" fillId="0" borderId="59" xfId="0" applyFont="1" applyBorder="1" applyAlignment="1" applyProtection="1">
      <alignment horizontal="center" vertical="center" wrapText="1"/>
      <protection hidden="1"/>
    </xf>
    <xf numFmtId="0" fontId="28" fillId="2" borderId="35" xfId="0" applyFont="1" applyFill="1" applyBorder="1" applyAlignment="1" applyProtection="1">
      <alignment horizontal="center" vertical="center" wrapText="1"/>
      <protection locked="0" hidden="1"/>
    </xf>
    <xf numFmtId="0" fontId="28" fillId="0" borderId="63" xfId="0" applyFont="1" applyBorder="1" applyAlignment="1" applyProtection="1">
      <alignment horizontal="center" vertical="center" wrapText="1"/>
      <protection locked="0" hidden="1"/>
    </xf>
    <xf numFmtId="0" fontId="24" fillId="2" borderId="63" xfId="0" applyFont="1" applyFill="1" applyBorder="1" applyAlignment="1" applyProtection="1">
      <alignment horizontal="center" vertical="center" wrapText="1"/>
      <protection locked="0" hidden="1"/>
    </xf>
    <xf numFmtId="0" fontId="8" fillId="0" borderId="30" xfId="0" applyFont="1" applyBorder="1" applyAlignment="1" applyProtection="1">
      <alignment horizontal="center" vertical="center" wrapText="1"/>
      <protection hidden="1"/>
    </xf>
    <xf numFmtId="0" fontId="24" fillId="2" borderId="65" xfId="0" applyFont="1" applyFill="1" applyBorder="1" applyAlignment="1" applyProtection="1">
      <alignment horizontal="center" vertical="center" wrapText="1"/>
      <protection locked="0"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8" fillId="0" borderId="58" xfId="0" applyNumberFormat="1" applyFont="1" applyBorder="1" applyAlignment="1" applyProtection="1">
      <alignment horizontal="center" vertical="center" wrapText="1"/>
      <protection hidden="1"/>
    </xf>
    <xf numFmtId="49" fontId="2" fillId="0" borderId="15" xfId="0" applyNumberFormat="1" applyFont="1" applyBorder="1" applyAlignment="1" applyProtection="1">
      <alignment horizontal="left" vertical="center" wrapText="1"/>
      <protection hidden="1"/>
    </xf>
    <xf numFmtId="49" fontId="8" fillId="0" borderId="52" xfId="0" applyNumberFormat="1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 applyProtection="1">
      <alignment horizontal="left" vertical="center" wrapText="1"/>
      <protection hidden="1"/>
    </xf>
    <xf numFmtId="49" fontId="8" fillId="0" borderId="60" xfId="0" applyNumberFormat="1" applyFont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8" fillId="0" borderId="71" xfId="0" applyFont="1" applyBorder="1" applyAlignment="1" applyProtection="1">
      <alignment horizontal="center" vertical="center" wrapText="1"/>
      <protection hidden="1"/>
    </xf>
    <xf numFmtId="0" fontId="8" fillId="0" borderId="61" xfId="0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 applyProtection="1">
      <alignment horizontal="center" vertical="center" wrapText="1"/>
      <protection hidden="1"/>
    </xf>
    <xf numFmtId="0" fontId="8" fillId="0" borderId="49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2" fillId="0" borderId="54" xfId="0" applyFont="1" applyBorder="1" applyAlignment="1" applyProtection="1">
      <alignment vertical="center" wrapText="1"/>
      <protection hidden="1"/>
    </xf>
    <xf numFmtId="0" fontId="2" fillId="0" borderId="35" xfId="0" applyFont="1" applyBorder="1" applyAlignment="1" applyProtection="1">
      <alignment vertical="center" wrapText="1"/>
      <protection hidden="1"/>
    </xf>
    <xf numFmtId="49" fontId="2" fillId="0" borderId="11" xfId="0" applyNumberFormat="1" applyFont="1" applyBorder="1" applyAlignment="1" applyProtection="1">
      <alignment vertical="center" wrapText="1"/>
      <protection hidden="1"/>
    </xf>
    <xf numFmtId="49" fontId="8" fillId="0" borderId="49" xfId="0" applyNumberFormat="1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vertical="center" wrapText="1"/>
      <protection hidden="1"/>
    </xf>
    <xf numFmtId="0" fontId="8" fillId="0" borderId="55" xfId="0" applyFont="1" applyBorder="1" applyAlignment="1" applyProtection="1">
      <alignment horizontal="center" vertical="center" wrapText="1"/>
      <protection hidden="1"/>
    </xf>
    <xf numFmtId="0" fontId="24" fillId="2" borderId="67" xfId="0" applyFont="1" applyFill="1" applyBorder="1" applyAlignment="1" applyProtection="1">
      <alignment horizontal="center" vertical="center" wrapText="1"/>
      <protection locked="0" hidden="1"/>
    </xf>
    <xf numFmtId="9" fontId="2" fillId="0" borderId="10" xfId="0" applyNumberFormat="1" applyFont="1" applyBorder="1" applyAlignment="1" applyProtection="1">
      <alignment horizontal="center" vertical="center" wrapText="1"/>
      <protection locked="0" hidden="1"/>
    </xf>
    <xf numFmtId="0" fontId="5" fillId="0" borderId="35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28" fillId="0" borderId="78" xfId="0" applyFont="1" applyBorder="1" applyAlignment="1" applyProtection="1">
      <alignment horizontal="center" vertical="center" wrapText="1"/>
      <protection locked="0" hidden="1"/>
    </xf>
    <xf numFmtId="0" fontId="28" fillId="0" borderId="82" xfId="0" applyFont="1" applyBorder="1" applyAlignment="1" applyProtection="1">
      <alignment horizontal="center" vertical="center" wrapText="1"/>
      <protection locked="0" hidden="1"/>
    </xf>
    <xf numFmtId="0" fontId="2" fillId="0" borderId="82" xfId="0" applyFont="1" applyBorder="1" applyAlignment="1" applyProtection="1">
      <alignment horizontal="center" vertical="center" wrapText="1"/>
      <protection locked="0" hidden="1"/>
    </xf>
    <xf numFmtId="0" fontId="24" fillId="2" borderId="82" xfId="0" applyFont="1" applyFill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left" vertical="center" wrapText="1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28" fillId="0" borderId="37" xfId="0" applyFont="1" applyBorder="1" applyAlignment="1" applyProtection="1">
      <alignment horizontal="center" vertical="center" wrapText="1"/>
      <protection locked="0" hidden="1"/>
    </xf>
    <xf numFmtId="0" fontId="24" fillId="2" borderId="67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left" vertical="center" wrapText="1"/>
      <protection hidden="1"/>
    </xf>
    <xf numFmtId="0" fontId="2" fillId="0" borderId="27" xfId="0" applyFont="1" applyBorder="1" applyAlignment="1" applyProtection="1">
      <alignment horizontal="left" vertical="center" wrapText="1"/>
      <protection hidden="1"/>
    </xf>
    <xf numFmtId="49" fontId="2" fillId="0" borderId="27" xfId="0" applyNumberFormat="1" applyFont="1" applyBorder="1" applyAlignment="1" applyProtection="1">
      <alignment horizontal="left" vertical="center" wrapText="1"/>
      <protection hidden="1"/>
    </xf>
    <xf numFmtId="49" fontId="2" fillId="0" borderId="0" xfId="0" applyNumberFormat="1" applyFont="1" applyAlignment="1" applyProtection="1">
      <alignment horizontal="left" vertical="center" wrapText="1"/>
      <protection hidden="1"/>
    </xf>
    <xf numFmtId="0" fontId="14" fillId="0" borderId="0" xfId="0" applyFont="1" applyProtection="1">
      <alignment vertical="center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4" fillId="0" borderId="27" xfId="0" applyFont="1" applyBorder="1" applyAlignment="1" applyProtection="1">
      <alignment horizontal="center" vertical="center" wrapText="1"/>
      <protection hidden="1"/>
    </xf>
    <xf numFmtId="0" fontId="22" fillId="5" borderId="24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49" fontId="8" fillId="0" borderId="12" xfId="0" applyNumberFormat="1" applyFont="1" applyBorder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8" fillId="0" borderId="48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left" vertical="center" wrapText="1"/>
      <protection hidden="1"/>
    </xf>
    <xf numFmtId="0" fontId="2" fillId="0" borderId="39" xfId="0" applyFont="1" applyBorder="1" applyAlignment="1" applyProtection="1">
      <alignment horizontal="left" vertical="center" wrapText="1"/>
      <protection hidden="1"/>
    </xf>
    <xf numFmtId="0" fontId="2" fillId="0" borderId="22" xfId="0" applyFont="1" applyBorder="1" applyAlignment="1" applyProtection="1">
      <alignment horizontal="left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23" fillId="0" borderId="82" xfId="0" applyFont="1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 wrapText="1"/>
      <protection hidden="1"/>
    </xf>
    <xf numFmtId="0" fontId="37" fillId="0" borderId="2" xfId="0" applyFont="1" applyBorder="1">
      <alignment vertical="center"/>
    </xf>
    <xf numFmtId="0" fontId="36" fillId="0" borderId="27" xfId="0" applyFont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0" fontId="19" fillId="0" borderId="28" xfId="0" applyFont="1" applyBorder="1" applyAlignment="1">
      <alignment horizontal="center" vertical="center" wrapText="1"/>
    </xf>
    <xf numFmtId="0" fontId="18" fillId="0" borderId="62" xfId="0" applyFont="1" applyBorder="1">
      <alignment vertical="center"/>
    </xf>
    <xf numFmtId="0" fontId="18" fillId="2" borderId="76" xfId="0" applyFont="1" applyFill="1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9" fontId="20" fillId="0" borderId="46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9" fontId="20" fillId="0" borderId="44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16" fillId="0" borderId="40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9" fontId="20" fillId="0" borderId="47" xfId="0" applyNumberFormat="1" applyFont="1" applyBorder="1" applyAlignment="1">
      <alignment horizontal="center" vertical="center"/>
    </xf>
    <xf numFmtId="0" fontId="18" fillId="2" borderId="77" xfId="0" applyFont="1" applyFill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76" xfId="0" applyFont="1" applyBorder="1">
      <alignment vertical="center"/>
    </xf>
    <xf numFmtId="0" fontId="18" fillId="0" borderId="7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6" fillId="0" borderId="26" xfId="0" applyFont="1" applyBorder="1">
      <alignment vertical="center"/>
    </xf>
    <xf numFmtId="0" fontId="16" fillId="0" borderId="27" xfId="0" applyFont="1" applyBorder="1">
      <alignment vertical="center"/>
    </xf>
    <xf numFmtId="0" fontId="18" fillId="0" borderId="27" xfId="0" applyFont="1" applyBorder="1">
      <alignment vertical="center"/>
    </xf>
    <xf numFmtId="0" fontId="16" fillId="0" borderId="29" xfId="0" applyFont="1" applyBorder="1">
      <alignment vertical="center"/>
    </xf>
    <xf numFmtId="0" fontId="37" fillId="0" borderId="30" xfId="0" applyFont="1" applyBorder="1">
      <alignment vertical="center"/>
    </xf>
    <xf numFmtId="0" fontId="37" fillId="0" borderId="26" xfId="0" applyFont="1" applyBorder="1">
      <alignment vertical="center"/>
    </xf>
    <xf numFmtId="0" fontId="16" fillId="0" borderId="3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7" xfId="0" applyFont="1" applyBorder="1">
      <alignment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27" xfId="0" applyFont="1" applyBorder="1" applyAlignment="1">
      <alignment wrapText="1"/>
    </xf>
    <xf numFmtId="0" fontId="2" fillId="0" borderId="63" xfId="0" applyFont="1" applyBorder="1" applyAlignment="1" applyProtection="1">
      <alignment horizontal="center" vertical="center" wrapText="1"/>
      <protection hidden="1"/>
    </xf>
    <xf numFmtId="0" fontId="2" fillId="0" borderId="65" xfId="0" applyFont="1" applyBorder="1" applyAlignment="1" applyProtection="1">
      <alignment horizontal="center" vertical="center" wrapText="1"/>
      <protection hidden="1"/>
    </xf>
    <xf numFmtId="0" fontId="2" fillId="0" borderId="67" xfId="0" applyFont="1" applyBorder="1" applyAlignment="1" applyProtection="1">
      <alignment horizontal="center" vertical="center" wrapText="1"/>
      <protection hidden="1"/>
    </xf>
    <xf numFmtId="0" fontId="2" fillId="0" borderId="82" xfId="0" applyFont="1" applyBorder="1" applyAlignment="1" applyProtection="1">
      <alignment horizontal="center" vertical="center" wrapText="1"/>
      <protection hidden="1"/>
    </xf>
    <xf numFmtId="0" fontId="28" fillId="2" borderId="45" xfId="0" applyFont="1" applyFill="1" applyBorder="1" applyAlignment="1" applyProtection="1">
      <alignment horizontal="center" vertical="center" wrapText="1"/>
      <protection locked="0" hidden="1"/>
    </xf>
    <xf numFmtId="0" fontId="24" fillId="2" borderId="84" xfId="0" applyFont="1" applyFill="1" applyBorder="1" applyAlignment="1" applyProtection="1">
      <alignment horizontal="center" vertical="center" wrapText="1"/>
      <protection locked="0" hidden="1"/>
    </xf>
    <xf numFmtId="9" fontId="2" fillId="0" borderId="73" xfId="0" applyNumberFormat="1" applyFont="1" applyBorder="1" applyAlignment="1" applyProtection="1">
      <alignment horizontal="center" vertical="center" wrapText="1"/>
      <protection locked="0" hidden="1"/>
    </xf>
    <xf numFmtId="9" fontId="2" fillId="0" borderId="27" xfId="0" applyNumberFormat="1" applyFont="1" applyBorder="1" applyAlignment="1" applyProtection="1">
      <alignment horizontal="center" vertical="center" wrapText="1"/>
      <protection locked="0" hidden="1"/>
    </xf>
    <xf numFmtId="0" fontId="3" fillId="5" borderId="24" xfId="0" applyFont="1" applyFill="1" applyBorder="1" applyAlignment="1" applyProtection="1">
      <alignment horizontal="center" vertical="center" wrapText="1"/>
      <protection locked="0" hidden="1"/>
    </xf>
    <xf numFmtId="0" fontId="19" fillId="0" borderId="2" xfId="0" applyFont="1" applyBorder="1" applyAlignment="1">
      <alignment horizontal="center" vertical="center"/>
    </xf>
    <xf numFmtId="0" fontId="23" fillId="2" borderId="82" xfId="0" applyFont="1" applyFill="1" applyBorder="1" applyAlignment="1" applyProtection="1">
      <alignment horizontal="center" vertical="center" wrapText="1"/>
      <protection locked="0" hidden="1"/>
    </xf>
    <xf numFmtId="0" fontId="29" fillId="5" borderId="24" xfId="0" applyFont="1" applyFill="1" applyBorder="1" applyAlignment="1" applyProtection="1">
      <alignment horizontal="center" vertical="center" wrapText="1"/>
      <protection hidden="1"/>
    </xf>
    <xf numFmtId="9" fontId="2" fillId="0" borderId="63" xfId="0" applyNumberFormat="1" applyFont="1" applyBorder="1" applyAlignment="1" applyProtection="1">
      <alignment horizontal="center" vertical="center" wrapText="1"/>
      <protection hidden="1"/>
    </xf>
    <xf numFmtId="9" fontId="2" fillId="0" borderId="65" xfId="0" applyNumberFormat="1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Protection="1">
      <alignment vertical="center"/>
      <protection locked="0" hidden="1"/>
    </xf>
    <xf numFmtId="0" fontId="1" fillId="0" borderId="9" xfId="0" applyFont="1" applyBorder="1" applyProtection="1">
      <alignment vertical="center"/>
      <protection locked="0" hidden="1"/>
    </xf>
    <xf numFmtId="0" fontId="1" fillId="0" borderId="54" xfId="0" applyFont="1" applyBorder="1" applyProtection="1">
      <alignment vertical="center"/>
      <protection locked="0" hidden="1"/>
    </xf>
    <xf numFmtId="0" fontId="28" fillId="0" borderId="84" xfId="0" applyFont="1" applyBorder="1" applyAlignment="1" applyProtection="1">
      <alignment horizontal="center" vertical="center" wrapText="1"/>
      <protection locked="0" hidden="1"/>
    </xf>
    <xf numFmtId="0" fontId="2" fillId="0" borderId="84" xfId="0" applyFont="1" applyBorder="1" applyAlignment="1" applyProtection="1">
      <alignment horizontal="center" vertical="center" wrapText="1"/>
      <protection hidden="1"/>
    </xf>
    <xf numFmtId="0" fontId="23" fillId="2" borderId="84" xfId="0" applyFont="1" applyFill="1" applyBorder="1" applyAlignment="1" applyProtection="1">
      <alignment horizontal="center" vertical="center" wrapText="1"/>
      <protection locked="0" hidden="1"/>
    </xf>
    <xf numFmtId="9" fontId="2" fillId="0" borderId="84" xfId="0" applyNumberFormat="1" applyFont="1" applyBorder="1" applyAlignment="1" applyProtection="1">
      <alignment horizontal="center" vertical="center" wrapText="1"/>
      <protection hidden="1"/>
    </xf>
    <xf numFmtId="0" fontId="28" fillId="2" borderId="78" xfId="0" applyFont="1" applyFill="1" applyBorder="1" applyAlignment="1" applyProtection="1">
      <alignment horizontal="center" vertical="center" wrapText="1"/>
      <protection locked="0" hidden="1"/>
    </xf>
    <xf numFmtId="0" fontId="24" fillId="2" borderId="82" xfId="0" applyFont="1" applyFill="1" applyBorder="1" applyAlignment="1" applyProtection="1">
      <alignment horizontal="center" vertical="center" wrapText="1"/>
      <protection locked="0" hidden="1"/>
    </xf>
    <xf numFmtId="0" fontId="28" fillId="5" borderId="24" xfId="0" applyFont="1" applyFill="1" applyBorder="1" applyAlignment="1" applyProtection="1">
      <alignment horizontal="center" vertical="center" wrapText="1"/>
      <protection locked="0" hidden="1"/>
    </xf>
    <xf numFmtId="0" fontId="2" fillId="5" borderId="24" xfId="0" applyFont="1" applyFill="1" applyBorder="1" applyAlignment="1" applyProtection="1">
      <alignment horizontal="center" vertical="center" wrapText="1"/>
      <protection hidden="1"/>
    </xf>
    <xf numFmtId="49" fontId="27" fillId="5" borderId="24" xfId="0" applyNumberFormat="1" applyFont="1" applyFill="1" applyBorder="1" applyAlignment="1" applyProtection="1">
      <alignment horizontal="center" vertical="center"/>
      <protection hidden="1"/>
    </xf>
    <xf numFmtId="49" fontId="27" fillId="5" borderId="25" xfId="0" applyNumberFormat="1" applyFont="1" applyFill="1" applyBorder="1" applyAlignment="1" applyProtection="1">
      <alignment horizontal="center" vertical="center"/>
      <protection hidden="1"/>
    </xf>
    <xf numFmtId="0" fontId="15" fillId="5" borderId="24" xfId="0" applyFont="1" applyFill="1" applyBorder="1" applyProtection="1">
      <alignment vertical="center"/>
      <protection hidden="1"/>
    </xf>
    <xf numFmtId="0" fontId="3" fillId="5" borderId="25" xfId="0" applyFont="1" applyFill="1" applyBorder="1" applyAlignment="1" applyProtection="1">
      <alignment horizontal="center" vertical="center" wrapText="1"/>
      <protection locked="0" hidden="1"/>
    </xf>
    <xf numFmtId="0" fontId="37" fillId="0" borderId="41" xfId="0" applyFont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left" vertical="center" wrapText="1"/>
      <protection hidden="1"/>
    </xf>
    <xf numFmtId="0" fontId="2" fillId="0" borderId="33" xfId="0" applyFont="1" applyBorder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28" fillId="0" borderId="45" xfId="0" applyFont="1" applyBorder="1" applyAlignment="1" applyProtection="1">
      <alignment horizontal="center" vertical="center" wrapText="1"/>
      <protection locked="0" hidden="1"/>
    </xf>
    <xf numFmtId="0" fontId="2" fillId="0" borderId="84" xfId="0" applyFont="1" applyBorder="1" applyAlignment="1" applyProtection="1">
      <alignment horizontal="center" vertical="center" wrapText="1"/>
      <protection locked="0" hidden="1"/>
    </xf>
    <xf numFmtId="0" fontId="23" fillId="0" borderId="84" xfId="0" applyFont="1" applyBorder="1" applyAlignment="1" applyProtection="1">
      <alignment horizontal="center" vertical="center"/>
      <protection hidden="1"/>
    </xf>
    <xf numFmtId="9" fontId="2" fillId="0" borderId="54" xfId="0" applyNumberFormat="1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Protection="1">
      <alignment vertical="center"/>
      <protection locked="0" hidden="1"/>
    </xf>
    <xf numFmtId="0" fontId="31" fillId="0" borderId="0" xfId="0" applyFont="1" applyAlignment="1" applyProtection="1">
      <alignment vertical="center" wrapText="1"/>
      <protection hidden="1"/>
    </xf>
    <xf numFmtId="0" fontId="31" fillId="0" borderId="89" xfId="0" applyFont="1" applyBorder="1" applyAlignment="1" applyProtection="1">
      <alignment vertical="center" wrapText="1"/>
      <protection hidden="1"/>
    </xf>
    <xf numFmtId="0" fontId="31" fillId="0" borderId="27" xfId="0" applyFont="1" applyBorder="1" applyAlignment="1" applyProtection="1">
      <alignment vertical="center" wrapText="1"/>
      <protection hidden="1"/>
    </xf>
    <xf numFmtId="0" fontId="31" fillId="0" borderId="90" xfId="0" applyFont="1" applyBorder="1" applyAlignment="1" applyProtection="1">
      <alignment vertical="center" wrapText="1"/>
      <protection hidden="1"/>
    </xf>
    <xf numFmtId="0" fontId="38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31" fillId="2" borderId="69" xfId="0" applyFont="1" applyFill="1" applyBorder="1" applyAlignment="1" applyProtection="1">
      <alignment horizontal="left" vertical="center" wrapText="1"/>
      <protection locked="0" hidden="1"/>
    </xf>
    <xf numFmtId="0" fontId="32" fillId="0" borderId="50" xfId="0" applyFont="1" applyBorder="1" applyAlignment="1" applyProtection="1">
      <alignment vertical="center" wrapText="1"/>
      <protection locked="0" hidden="1"/>
    </xf>
    <xf numFmtId="0" fontId="32" fillId="0" borderId="13" xfId="0" applyFont="1" applyBorder="1" applyAlignment="1" applyProtection="1">
      <alignment vertical="center" wrapText="1"/>
      <protection locked="0" hidden="1"/>
    </xf>
    <xf numFmtId="0" fontId="31" fillId="2" borderId="70" xfId="0" applyFont="1" applyFill="1" applyBorder="1" applyAlignment="1" applyProtection="1">
      <alignment horizontal="left" vertical="center" wrapText="1"/>
      <protection locked="0" hidden="1"/>
    </xf>
    <xf numFmtId="0" fontId="32" fillId="0" borderId="55" xfId="0" applyFont="1" applyBorder="1" applyAlignment="1" applyProtection="1">
      <alignment vertical="center" wrapText="1"/>
      <protection locked="0" hidden="1"/>
    </xf>
    <xf numFmtId="0" fontId="32" fillId="0" borderId="14" xfId="0" applyFont="1" applyBorder="1" applyAlignment="1" applyProtection="1">
      <alignment vertical="center" wrapText="1"/>
      <protection locked="0" hidden="1"/>
    </xf>
    <xf numFmtId="0" fontId="31" fillId="0" borderId="3" xfId="0" applyFont="1" applyBorder="1" applyAlignment="1" applyProtection="1">
      <alignment horizontal="left" vertical="center" wrapText="1"/>
      <protection hidden="1"/>
    </xf>
    <xf numFmtId="0" fontId="31" fillId="0" borderId="4" xfId="0" applyFont="1" applyBorder="1" applyAlignment="1" applyProtection="1">
      <alignment horizontal="left" vertical="center" wrapText="1"/>
      <protection hidden="1"/>
    </xf>
    <xf numFmtId="0" fontId="31" fillId="0" borderId="5" xfId="0" applyFont="1" applyBorder="1" applyAlignment="1" applyProtection="1">
      <alignment horizontal="left" vertical="center" wrapText="1"/>
      <protection hidden="1"/>
    </xf>
    <xf numFmtId="0" fontId="31" fillId="0" borderId="29" xfId="0" applyFont="1" applyBorder="1" applyAlignment="1" applyProtection="1">
      <alignment horizontal="left" vertical="center" wrapText="1"/>
      <protection hidden="1"/>
    </xf>
    <xf numFmtId="0" fontId="31" fillId="0" borderId="88" xfId="0" applyFont="1" applyBorder="1" applyAlignment="1" applyProtection="1">
      <alignment horizontal="left" vertical="center" wrapText="1"/>
      <protection hidden="1"/>
    </xf>
    <xf numFmtId="0" fontId="31" fillId="0" borderId="30" xfId="0" applyFont="1" applyBorder="1" applyAlignment="1" applyProtection="1">
      <alignment horizontal="left" vertical="center" wrapText="1"/>
      <protection hidden="1"/>
    </xf>
    <xf numFmtId="0" fontId="31" fillId="0" borderId="89" xfId="0" applyFont="1" applyBorder="1" applyAlignment="1" applyProtection="1">
      <alignment horizontal="left" vertical="center" wrapText="1"/>
      <protection hidden="1"/>
    </xf>
    <xf numFmtId="9" fontId="2" fillId="0" borderId="79" xfId="0" applyNumberFormat="1" applyFont="1" applyBorder="1" applyAlignment="1" applyProtection="1">
      <alignment horizontal="center" vertical="center" wrapText="1"/>
      <protection locked="0" hidden="1"/>
    </xf>
    <xf numFmtId="9" fontId="2" fillId="0" borderId="13" xfId="0" applyNumberFormat="1" applyFont="1" applyBorder="1" applyAlignment="1" applyProtection="1">
      <alignment horizontal="center" vertical="center" wrapText="1"/>
      <protection locked="0" hidden="1"/>
    </xf>
    <xf numFmtId="0" fontId="0" fillId="0" borderId="79" xfId="0" applyBorder="1" applyAlignment="1" applyProtection="1">
      <alignment horizontal="center" vertical="center" wrapText="1"/>
      <protection locked="0" hidden="1"/>
    </xf>
    <xf numFmtId="0" fontId="0" fillId="0" borderId="13" xfId="0" applyBorder="1" applyAlignment="1" applyProtection="1">
      <alignment horizontal="center" vertical="center" wrapText="1"/>
      <protection locked="0" hidden="1"/>
    </xf>
    <xf numFmtId="9" fontId="2" fillId="0" borderId="57" xfId="0" applyNumberFormat="1" applyFont="1" applyBorder="1" applyAlignment="1" applyProtection="1">
      <alignment horizontal="center" vertical="center" wrapText="1"/>
      <protection locked="0" hidden="1"/>
    </xf>
    <xf numFmtId="9" fontId="2" fillId="0" borderId="14" xfId="0" applyNumberFormat="1" applyFont="1" applyBorder="1" applyAlignment="1" applyProtection="1">
      <alignment horizontal="center" vertical="center" wrapText="1"/>
      <protection locked="0" hidden="1"/>
    </xf>
    <xf numFmtId="9" fontId="2" fillId="0" borderId="56" xfId="0" applyNumberFormat="1" applyFont="1" applyBorder="1" applyAlignment="1" applyProtection="1">
      <alignment horizontal="center" vertical="center" wrapText="1"/>
      <protection locked="0" hidden="1"/>
    </xf>
    <xf numFmtId="9" fontId="2" fillId="0" borderId="16" xfId="0" applyNumberFormat="1" applyFont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34" fillId="3" borderId="23" xfId="0" applyFont="1" applyFill="1" applyBorder="1" applyAlignment="1" applyProtection="1">
      <alignment horizontal="center" vertical="center"/>
      <protection hidden="1"/>
    </xf>
    <xf numFmtId="0" fontId="35" fillId="3" borderId="25" xfId="0" applyFont="1" applyFill="1" applyBorder="1" applyAlignment="1" applyProtection="1">
      <alignment horizontal="center" vertical="center"/>
      <protection hidden="1"/>
    </xf>
    <xf numFmtId="49" fontId="34" fillId="3" borderId="23" xfId="0" applyNumberFormat="1" applyFont="1" applyFill="1" applyBorder="1" applyAlignment="1" applyProtection="1">
      <alignment horizontal="center" vertical="center"/>
      <protection hidden="1"/>
    </xf>
    <xf numFmtId="49" fontId="34" fillId="3" borderId="24" xfId="0" applyNumberFormat="1" applyFont="1" applyFill="1" applyBorder="1" applyAlignment="1" applyProtection="1">
      <alignment horizontal="center" vertical="center"/>
      <protection hidden="1"/>
    </xf>
    <xf numFmtId="49" fontId="34" fillId="3" borderId="25" xfId="0" applyNumberFormat="1" applyFont="1" applyFill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left" vertical="center" wrapText="1"/>
      <protection hidden="1"/>
    </xf>
    <xf numFmtId="0" fontId="13" fillId="0" borderId="32" xfId="0" applyFont="1" applyBorder="1" applyAlignment="1" applyProtection="1">
      <alignment horizontal="left" vertical="center" wrapText="1"/>
      <protection hidden="1"/>
    </xf>
    <xf numFmtId="0" fontId="0" fillId="0" borderId="32" xfId="0" applyBorder="1" applyAlignment="1" applyProtection="1">
      <alignment horizontal="left" vertical="center"/>
      <protection hidden="1"/>
    </xf>
    <xf numFmtId="0" fontId="13" fillId="0" borderId="33" xfId="0" applyFont="1" applyBorder="1" applyAlignment="1" applyProtection="1">
      <alignment vertical="center" wrapText="1"/>
      <protection hidden="1"/>
    </xf>
    <xf numFmtId="0" fontId="13" fillId="0" borderId="17" xfId="0" applyFont="1" applyBorder="1" applyAlignment="1" applyProtection="1">
      <alignment vertical="center" wrapText="1"/>
      <protection hidden="1"/>
    </xf>
    <xf numFmtId="0" fontId="0" fillId="0" borderId="17" xfId="0" applyBorder="1" applyProtection="1">
      <alignment vertical="center"/>
      <protection hidden="1"/>
    </xf>
    <xf numFmtId="0" fontId="2" fillId="0" borderId="56" xfId="0" applyFont="1" applyBorder="1" applyAlignment="1" applyProtection="1">
      <alignment horizontal="left" vertical="center" wrapText="1"/>
      <protection hidden="1"/>
    </xf>
    <xf numFmtId="0" fontId="2" fillId="0" borderId="16" xfId="0" applyFont="1" applyBorder="1" applyAlignment="1" applyProtection="1">
      <alignment horizontal="left" vertical="center" wrapText="1"/>
      <protection hidden="1"/>
    </xf>
    <xf numFmtId="0" fontId="2" fillId="0" borderId="79" xfId="0" applyFont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" fillId="0" borderId="85" xfId="0" applyFont="1" applyBorder="1" applyAlignment="1" applyProtection="1">
      <alignment horizontal="left" vertical="center" wrapText="1"/>
      <protection hidden="1"/>
    </xf>
    <xf numFmtId="0" fontId="2" fillId="0" borderId="51" xfId="0" applyFont="1" applyBorder="1" applyAlignment="1" applyProtection="1">
      <alignment horizontal="left" vertical="center" wrapText="1"/>
      <protection hidden="1"/>
    </xf>
    <xf numFmtId="0" fontId="31" fillId="0" borderId="35" xfId="0" applyFont="1" applyBorder="1" applyAlignment="1" applyProtection="1">
      <alignment horizontal="left" vertical="center" wrapText="1"/>
      <protection hidden="1"/>
    </xf>
    <xf numFmtId="0" fontId="31" fillId="0" borderId="63" xfId="0" applyFont="1" applyBorder="1" applyAlignment="1" applyProtection="1">
      <alignment horizontal="left" vertical="center" wrapText="1"/>
      <protection hidden="1"/>
    </xf>
    <xf numFmtId="0" fontId="31" fillId="0" borderId="64" xfId="0" applyFont="1" applyBorder="1" applyAlignment="1" applyProtection="1">
      <alignment horizontal="left" vertical="center" wrapText="1"/>
      <protection hidden="1"/>
    </xf>
    <xf numFmtId="0" fontId="31" fillId="2" borderId="68" xfId="0" applyFont="1" applyFill="1" applyBorder="1" applyAlignment="1" applyProtection="1">
      <alignment vertical="center" wrapText="1"/>
      <protection locked="0" hidden="1"/>
    </xf>
    <xf numFmtId="0" fontId="32" fillId="0" borderId="49" xfId="0" applyFont="1" applyBorder="1" applyAlignment="1" applyProtection="1">
      <alignment vertical="center" wrapText="1"/>
      <protection locked="0" hidden="1"/>
    </xf>
    <xf numFmtId="0" fontId="32" fillId="0" borderId="16" xfId="0" applyFont="1" applyBorder="1" applyAlignment="1" applyProtection="1">
      <alignment vertical="center" wrapText="1"/>
      <protection locked="0" hidden="1"/>
    </xf>
    <xf numFmtId="0" fontId="31" fillId="0" borderId="36" xfId="0" applyFont="1" applyBorder="1" applyAlignment="1" applyProtection="1">
      <alignment horizontal="left" vertical="center" wrapText="1"/>
      <protection hidden="1"/>
    </xf>
    <xf numFmtId="0" fontId="31" fillId="0" borderId="65" xfId="0" applyFont="1" applyBorder="1" applyAlignment="1" applyProtection="1">
      <alignment horizontal="left" vertical="center" wrapText="1"/>
      <protection hidden="1"/>
    </xf>
    <xf numFmtId="0" fontId="31" fillId="0" borderId="66" xfId="0" applyFont="1" applyBorder="1" applyAlignment="1" applyProtection="1">
      <alignment horizontal="left" vertical="center" wrapText="1"/>
      <protection hidden="1"/>
    </xf>
    <xf numFmtId="0" fontId="31" fillId="0" borderId="60" xfId="0" applyFont="1" applyBorder="1" applyAlignment="1" applyProtection="1">
      <alignment horizontal="left" vertical="center" wrapText="1"/>
      <protection hidden="1"/>
    </xf>
    <xf numFmtId="0" fontId="31" fillId="0" borderId="50" xfId="0" applyFont="1" applyBorder="1" applyAlignment="1" applyProtection="1">
      <alignment horizontal="left" vertical="center" wrapText="1"/>
      <protection hidden="1"/>
    </xf>
    <xf numFmtId="0" fontId="31" fillId="0" borderId="87" xfId="0" applyFont="1" applyBorder="1" applyAlignment="1" applyProtection="1">
      <alignment horizontal="left" vertical="center" wrapText="1"/>
      <protection hidden="1"/>
    </xf>
    <xf numFmtId="0" fontId="26" fillId="0" borderId="74" xfId="0" applyFont="1" applyBorder="1" applyAlignment="1" applyProtection="1">
      <alignment horizontal="center" vertical="center" wrapText="1"/>
      <protection locked="0" hidden="1"/>
    </xf>
    <xf numFmtId="0" fontId="0" fillId="0" borderId="75" xfId="0" applyBorder="1" applyAlignment="1" applyProtection="1">
      <alignment horizontal="center" vertical="center"/>
      <protection locked="0" hidden="1"/>
    </xf>
    <xf numFmtId="0" fontId="31" fillId="2" borderId="68" xfId="0" applyFont="1" applyFill="1" applyBorder="1" applyAlignment="1" applyProtection="1">
      <alignment horizontal="left" vertical="center" wrapText="1"/>
      <protection locked="0" hidden="1"/>
    </xf>
    <xf numFmtId="0" fontId="11" fillId="3" borderId="80" xfId="0" applyFont="1" applyFill="1" applyBorder="1" applyAlignment="1" applyProtection="1">
      <alignment horizontal="center" vertical="center" wrapText="1"/>
      <protection hidden="1"/>
    </xf>
    <xf numFmtId="0" fontId="11" fillId="3" borderId="25" xfId="0" applyFont="1" applyFill="1" applyBorder="1" applyAlignment="1" applyProtection="1">
      <alignment horizontal="center" vertical="center" wrapText="1"/>
      <protection hidden="1"/>
    </xf>
    <xf numFmtId="0" fontId="31" fillId="0" borderId="91" xfId="0" applyFont="1" applyBorder="1" applyAlignment="1" applyProtection="1">
      <alignment horizontal="left" vertical="center" wrapText="1"/>
      <protection hidden="1"/>
    </xf>
    <xf numFmtId="0" fontId="31" fillId="0" borderId="61" xfId="0" applyFont="1" applyBorder="1" applyAlignment="1" applyProtection="1">
      <alignment horizontal="left" vertical="center" wrapText="1"/>
      <protection hidden="1"/>
    </xf>
    <xf numFmtId="0" fontId="31" fillId="0" borderId="92" xfId="0" applyFont="1" applyBorder="1" applyAlignment="1" applyProtection="1">
      <alignment horizontal="left" vertical="center" wrapText="1"/>
      <protection hidden="1"/>
    </xf>
    <xf numFmtId="0" fontId="31" fillId="2" borderId="93" xfId="0" applyFont="1" applyFill="1" applyBorder="1" applyAlignment="1" applyProtection="1">
      <alignment horizontal="left" vertical="center" wrapText="1"/>
      <protection locked="0" hidden="1"/>
    </xf>
    <xf numFmtId="0" fontId="32" fillId="0" borderId="61" xfId="0" applyFont="1" applyBorder="1" applyAlignment="1" applyProtection="1">
      <alignment vertical="center" wrapText="1"/>
      <protection locked="0" hidden="1"/>
    </xf>
    <xf numFmtId="0" fontId="32" fillId="0" borderId="51" xfId="0" applyFont="1" applyBorder="1" applyAlignment="1" applyProtection="1">
      <alignment vertical="center" wrapText="1"/>
      <protection locked="0" hidden="1"/>
    </xf>
    <xf numFmtId="0" fontId="2" fillId="0" borderId="79" xfId="0" applyFont="1" applyBorder="1" applyAlignment="1" applyProtection="1">
      <alignment vertical="center" wrapText="1"/>
      <protection hidden="1"/>
    </xf>
    <xf numFmtId="0" fontId="2" fillId="0" borderId="13" xfId="0" applyFont="1" applyBorder="1" applyAlignment="1" applyProtection="1">
      <alignment vertical="center" wrapText="1"/>
      <protection hidden="1"/>
    </xf>
    <xf numFmtId="0" fontId="2" fillId="0" borderId="31" xfId="0" applyFont="1" applyBorder="1" applyAlignment="1" applyProtection="1">
      <alignment horizontal="left" vertical="center" wrapText="1"/>
      <protection hidden="1"/>
    </xf>
    <xf numFmtId="0" fontId="2" fillId="0" borderId="32" xfId="0" applyFont="1" applyBorder="1" applyAlignment="1" applyProtection="1">
      <alignment horizontal="left" vertical="center" wrapText="1"/>
      <protection hidden="1"/>
    </xf>
    <xf numFmtId="0" fontId="0" fillId="0" borderId="32" xfId="0" applyBorder="1" applyAlignment="1" applyProtection="1">
      <alignment horizontal="left" vertical="center" wrapText="1"/>
      <protection hidden="1"/>
    </xf>
    <xf numFmtId="0" fontId="2" fillId="0" borderId="33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0" fontId="2" fillId="0" borderId="57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5" fillId="0" borderId="83" xfId="0" applyFont="1" applyBorder="1" applyAlignment="1" applyProtection="1">
      <alignment horizontal="left" vertical="center" wrapText="1"/>
      <protection hidden="1"/>
    </xf>
    <xf numFmtId="0" fontId="5" fillId="0" borderId="53" xfId="0" applyFont="1" applyBorder="1" applyAlignment="1" applyProtection="1">
      <alignment horizontal="left" vertical="center" wrapText="1"/>
      <protection hidden="1"/>
    </xf>
    <xf numFmtId="0" fontId="5" fillId="0" borderId="79" xfId="0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11" fillId="3" borderId="23" xfId="0" applyFont="1" applyFill="1" applyBorder="1" applyAlignment="1" applyProtection="1">
      <alignment horizontal="center" vertical="center" wrapText="1"/>
      <protection hidden="1"/>
    </xf>
    <xf numFmtId="0" fontId="11" fillId="3" borderId="24" xfId="0" applyFont="1" applyFill="1" applyBorder="1" applyAlignment="1" applyProtection="1">
      <alignment horizontal="center" vertical="center" wrapText="1"/>
      <protection hidden="1"/>
    </xf>
    <xf numFmtId="0" fontId="11" fillId="3" borderId="8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  <xf numFmtId="0" fontId="3" fillId="5" borderId="24" xfId="0" applyFont="1" applyFill="1" applyBorder="1" applyAlignment="1" applyProtection="1">
      <alignment horizontal="center" vertical="center" wrapText="1"/>
      <protection hidden="1"/>
    </xf>
    <xf numFmtId="0" fontId="3" fillId="5" borderId="25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63" xfId="0" applyFont="1" applyBorder="1" applyAlignment="1" applyProtection="1">
      <alignment horizontal="center" vertical="center" wrapText="1"/>
      <protection hidden="1"/>
    </xf>
    <xf numFmtId="0" fontId="2" fillId="0" borderId="65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67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left" vertical="center" wrapText="1"/>
      <protection hidden="1"/>
    </xf>
    <xf numFmtId="0" fontId="0" fillId="0" borderId="17" xfId="0" applyBorder="1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 horizontal="left" vertical="center" wrapText="1"/>
      <protection hidden="1"/>
    </xf>
    <xf numFmtId="0" fontId="2" fillId="0" borderId="83" xfId="0" applyFont="1" applyBorder="1" applyAlignment="1" applyProtection="1">
      <alignment horizontal="left" vertical="center" wrapText="1"/>
      <protection hidden="1"/>
    </xf>
    <xf numFmtId="0" fontId="2" fillId="0" borderId="53" xfId="0" applyFont="1" applyBorder="1" applyAlignment="1" applyProtection="1">
      <alignment horizontal="left" vertical="center" wrapText="1"/>
      <protection hidden="1"/>
    </xf>
    <xf numFmtId="0" fontId="2" fillId="0" borderId="34" xfId="0" applyFont="1" applyBorder="1" applyAlignment="1" applyProtection="1">
      <alignment horizontal="left" vertical="center" wrapText="1"/>
      <protection hidden="1"/>
    </xf>
    <xf numFmtId="0" fontId="2" fillId="0" borderId="19" xfId="0" applyFont="1" applyBorder="1" applyAlignment="1" applyProtection="1">
      <alignment horizontal="left" vertical="center" wrapText="1"/>
      <protection hidden="1"/>
    </xf>
    <xf numFmtId="0" fontId="2" fillId="0" borderId="35" xfId="0" applyFont="1" applyBorder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0" fontId="2" fillId="0" borderId="38" xfId="0" applyFont="1" applyBorder="1" applyAlignment="1" applyProtection="1">
      <alignment horizontal="left" vertical="center" wrapText="1"/>
      <protection hidden="1"/>
    </xf>
    <xf numFmtId="0" fontId="0" fillId="0" borderId="38" xfId="0" applyBorder="1" applyAlignment="1" applyProtection="1">
      <alignment horizontal="left" vertical="center" wrapText="1"/>
      <protection hidden="1"/>
    </xf>
    <xf numFmtId="0" fontId="2" fillId="0" borderId="39" xfId="0" applyFont="1" applyBorder="1" applyAlignment="1" applyProtection="1">
      <alignment horizontal="left" vertical="center" wrapText="1"/>
      <protection hidden="1"/>
    </xf>
    <xf numFmtId="0" fontId="0" fillId="0" borderId="39" xfId="0" applyBorder="1" applyProtection="1">
      <alignment vertical="center"/>
      <protection hidden="1"/>
    </xf>
    <xf numFmtId="0" fontId="11" fillId="0" borderId="28" xfId="0" applyFont="1" applyBorder="1" applyAlignment="1" applyProtection="1">
      <alignment vertical="center" wrapText="1"/>
      <protection locked="0"/>
    </xf>
    <xf numFmtId="0" fontId="0" fillId="0" borderId="28" xfId="0" applyBorder="1" applyProtection="1">
      <alignment vertical="center"/>
      <protection locked="0"/>
    </xf>
    <xf numFmtId="0" fontId="2" fillId="0" borderId="86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80" xfId="0" applyFont="1" applyBorder="1" applyAlignment="1" applyProtection="1">
      <alignment horizontal="left" vertical="center" wrapText="1"/>
      <protection hidden="1"/>
    </xf>
    <xf numFmtId="0" fontId="2" fillId="0" borderId="25" xfId="0" applyFont="1" applyBorder="1" applyAlignment="1" applyProtection="1">
      <alignment horizontal="left" vertical="center" wrapText="1"/>
      <protection hidden="1"/>
    </xf>
    <xf numFmtId="0" fontId="0" fillId="0" borderId="32" xfId="0" applyBorder="1" applyProtection="1">
      <alignment vertical="center"/>
      <protection hidden="1"/>
    </xf>
    <xf numFmtId="0" fontId="0" fillId="0" borderId="34" xfId="0" applyBorder="1" applyProtection="1">
      <alignment vertical="center"/>
      <protection hidden="1"/>
    </xf>
    <xf numFmtId="0" fontId="0" fillId="0" borderId="57" xfId="0" applyBorder="1" applyAlignment="1" applyProtection="1">
      <alignment horizontal="center" vertical="center" wrapText="1"/>
      <protection locked="0" hidden="1"/>
    </xf>
    <xf numFmtId="0" fontId="0" fillId="0" borderId="14" xfId="0" applyBorder="1" applyAlignment="1" applyProtection="1">
      <alignment horizontal="center" vertical="center" wrapText="1"/>
      <protection locked="0" hidden="1"/>
    </xf>
  </cellXfs>
  <cellStyles count="3">
    <cellStyle name="Обычный" xfId="0" builtinId="0"/>
    <cellStyle name="Обычный 3" xfId="1" xr:uid="{00000000-0005-0000-0000-000001000000}"/>
    <cellStyle name="Процентный 2" xfId="2" xr:uid="{00000000-0005-0000-0000-000002000000}"/>
  </cellStyles>
  <dxfs count="9"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7" tint="0.39994506668294322"/>
      </font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7" tint="0.39994506668294322"/>
      </font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33CC33"/>
      <color rgb="FF00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$I$26" lockText="1" noThreeD="1"/>
</file>

<file path=xl/ctrlProps/ctrlProp10.xml><?xml version="1.0" encoding="utf-8"?>
<formControlPr xmlns="http://schemas.microsoft.com/office/spreadsheetml/2009/9/main" objectType="CheckBox" fmlaLink="$I$39" lockText="1" noThreeD="1"/>
</file>

<file path=xl/ctrlProps/ctrlProp11.xml><?xml version="1.0" encoding="utf-8"?>
<formControlPr xmlns="http://schemas.microsoft.com/office/spreadsheetml/2009/9/main" objectType="CheckBox" fmlaLink="$I$40" lockText="1" noThreeD="1"/>
</file>

<file path=xl/ctrlProps/ctrlProp12.xml><?xml version="1.0" encoding="utf-8"?>
<formControlPr xmlns="http://schemas.microsoft.com/office/spreadsheetml/2009/9/main" objectType="CheckBox" fmlaLink="$I$41" lockText="1" noThreeD="1"/>
</file>

<file path=xl/ctrlProps/ctrlProp13.xml><?xml version="1.0" encoding="utf-8"?>
<formControlPr xmlns="http://schemas.microsoft.com/office/spreadsheetml/2009/9/main" objectType="CheckBox" fmlaLink="$I$46" lockText="1" noThreeD="1"/>
</file>

<file path=xl/ctrlProps/ctrlProp14.xml><?xml version="1.0" encoding="utf-8"?>
<formControlPr xmlns="http://schemas.microsoft.com/office/spreadsheetml/2009/9/main" objectType="CheckBox" fmlaLink="$I$42" lockText="1" noThreeD="1"/>
</file>

<file path=xl/ctrlProps/ctrlProp15.xml><?xml version="1.0" encoding="utf-8"?>
<formControlPr xmlns="http://schemas.microsoft.com/office/spreadsheetml/2009/9/main" objectType="CheckBox" fmlaLink="$I$43" lockText="1" noThreeD="1"/>
</file>

<file path=xl/ctrlProps/ctrlProp16.xml><?xml version="1.0" encoding="utf-8"?>
<formControlPr xmlns="http://schemas.microsoft.com/office/spreadsheetml/2009/9/main" objectType="CheckBox" fmlaLink="$I$44" lockText="1" noThreeD="1"/>
</file>

<file path=xl/ctrlProps/ctrlProp17.xml><?xml version="1.0" encoding="utf-8"?>
<formControlPr xmlns="http://schemas.microsoft.com/office/spreadsheetml/2009/9/main" objectType="CheckBox" fmlaLink="$I$45" lockText="1" noThreeD="1"/>
</file>

<file path=xl/ctrlProps/ctrlProp18.xml><?xml version="1.0" encoding="utf-8"?>
<formControlPr xmlns="http://schemas.microsoft.com/office/spreadsheetml/2009/9/main" objectType="CheckBox" fmlaLink="$I$47" lockText="1" noThreeD="1"/>
</file>

<file path=xl/ctrlProps/ctrlProp19.xml><?xml version="1.0" encoding="utf-8"?>
<formControlPr xmlns="http://schemas.microsoft.com/office/spreadsheetml/2009/9/main" objectType="CheckBox" fmlaLink="$I$48" lockText="1" noThreeD="1"/>
</file>

<file path=xl/ctrlProps/ctrlProp2.xml><?xml version="1.0" encoding="utf-8"?>
<formControlPr xmlns="http://schemas.microsoft.com/office/spreadsheetml/2009/9/main" objectType="CheckBox" fmlaLink="$I$27" lockText="1" noThreeD="1"/>
</file>

<file path=xl/ctrlProps/ctrlProp20.xml><?xml version="1.0" encoding="utf-8"?>
<formControlPr xmlns="http://schemas.microsoft.com/office/spreadsheetml/2009/9/main" objectType="CheckBox" fmlaLink="$I$49" lockText="1" noThreeD="1"/>
</file>

<file path=xl/ctrlProps/ctrlProp21.xml><?xml version="1.0" encoding="utf-8"?>
<formControlPr xmlns="http://schemas.microsoft.com/office/spreadsheetml/2009/9/main" objectType="CheckBox" fmlaLink="$I$50" lockText="1" noThreeD="1"/>
</file>

<file path=xl/ctrlProps/ctrlProp22.xml><?xml version="1.0" encoding="utf-8"?>
<formControlPr xmlns="http://schemas.microsoft.com/office/spreadsheetml/2009/9/main" objectType="CheckBox" fmlaLink="$I$51" lockText="1" noThreeD="1"/>
</file>

<file path=xl/ctrlProps/ctrlProp23.xml><?xml version="1.0" encoding="utf-8"?>
<formControlPr xmlns="http://schemas.microsoft.com/office/spreadsheetml/2009/9/main" objectType="CheckBox" fmlaLink="$I$52" lockText="1" noThreeD="1"/>
</file>

<file path=xl/ctrlProps/ctrlProp24.xml><?xml version="1.0" encoding="utf-8"?>
<formControlPr xmlns="http://schemas.microsoft.com/office/spreadsheetml/2009/9/main" objectType="CheckBox" fmlaLink="$I$53" lockText="1" noThreeD="1"/>
</file>

<file path=xl/ctrlProps/ctrlProp25.xml><?xml version="1.0" encoding="utf-8"?>
<formControlPr xmlns="http://schemas.microsoft.com/office/spreadsheetml/2009/9/main" objectType="CheckBox" fmlaLink="$I$54" lockText="1" noThreeD="1"/>
</file>

<file path=xl/ctrlProps/ctrlProp26.xml><?xml version="1.0" encoding="utf-8"?>
<formControlPr xmlns="http://schemas.microsoft.com/office/spreadsheetml/2009/9/main" objectType="CheckBox" fmlaLink="$I$55" lockText="1" noThreeD="1"/>
</file>

<file path=xl/ctrlProps/ctrlProp27.xml><?xml version="1.0" encoding="utf-8"?>
<formControlPr xmlns="http://schemas.microsoft.com/office/spreadsheetml/2009/9/main" objectType="CheckBox" fmlaLink="$I$56" lockText="1" noThreeD="1"/>
</file>

<file path=xl/ctrlProps/ctrlProp28.xml><?xml version="1.0" encoding="utf-8"?>
<formControlPr xmlns="http://schemas.microsoft.com/office/spreadsheetml/2009/9/main" objectType="CheckBox" fmlaLink="$I$57" lockText="1" noThreeD="1"/>
</file>

<file path=xl/ctrlProps/ctrlProp29.xml><?xml version="1.0" encoding="utf-8"?>
<formControlPr xmlns="http://schemas.microsoft.com/office/spreadsheetml/2009/9/main" objectType="CheckBox" fmlaLink="$I$58" lockText="1" noThreeD="1"/>
</file>

<file path=xl/ctrlProps/ctrlProp3.xml><?xml version="1.0" encoding="utf-8"?>
<formControlPr xmlns="http://schemas.microsoft.com/office/spreadsheetml/2009/9/main" objectType="CheckBox" fmlaLink="$I$28" lockText="1" noThreeD="1"/>
</file>

<file path=xl/ctrlProps/ctrlProp30.xml><?xml version="1.0" encoding="utf-8"?>
<formControlPr xmlns="http://schemas.microsoft.com/office/spreadsheetml/2009/9/main" objectType="CheckBox" fmlaLink="$I$59" lockText="1" noThreeD="1"/>
</file>

<file path=xl/ctrlProps/ctrlProp31.xml><?xml version="1.0" encoding="utf-8"?>
<formControlPr xmlns="http://schemas.microsoft.com/office/spreadsheetml/2009/9/main" objectType="CheckBox" fmlaLink="$I$60" lockText="1" noThreeD="1"/>
</file>

<file path=xl/ctrlProps/ctrlProp32.xml><?xml version="1.0" encoding="utf-8"?>
<formControlPr xmlns="http://schemas.microsoft.com/office/spreadsheetml/2009/9/main" objectType="CheckBox" fmlaLink="$I$64" lockText="1" noThreeD="1"/>
</file>

<file path=xl/ctrlProps/ctrlProp33.xml><?xml version="1.0" encoding="utf-8"?>
<formControlPr xmlns="http://schemas.microsoft.com/office/spreadsheetml/2009/9/main" objectType="CheckBox" fmlaLink="$I$61" lockText="1" noThreeD="1"/>
</file>

<file path=xl/ctrlProps/ctrlProp34.xml><?xml version="1.0" encoding="utf-8"?>
<formControlPr xmlns="http://schemas.microsoft.com/office/spreadsheetml/2009/9/main" objectType="CheckBox" fmlaLink="$I$64" lockText="1" noThreeD="1"/>
</file>

<file path=xl/ctrlProps/ctrlProp35.xml><?xml version="1.0" encoding="utf-8"?>
<formControlPr xmlns="http://schemas.microsoft.com/office/spreadsheetml/2009/9/main" objectType="CheckBox" fmlaLink="$I$62" lockText="1" noThreeD="1"/>
</file>

<file path=xl/ctrlProps/ctrlProp36.xml><?xml version="1.0" encoding="utf-8"?>
<formControlPr xmlns="http://schemas.microsoft.com/office/spreadsheetml/2009/9/main" objectType="CheckBox" fmlaLink="$I$63" lockText="1" noThreeD="1"/>
</file>

<file path=xl/ctrlProps/ctrlProp37.xml><?xml version="1.0" encoding="utf-8"?>
<formControlPr xmlns="http://schemas.microsoft.com/office/spreadsheetml/2009/9/main" objectType="CheckBox" fmlaLink="$I$64" lockText="1" noThreeD="1"/>
</file>

<file path=xl/ctrlProps/ctrlProp38.xml><?xml version="1.0" encoding="utf-8"?>
<formControlPr xmlns="http://schemas.microsoft.com/office/spreadsheetml/2009/9/main" objectType="CheckBox" fmlaLink="$I$64" lockText="1" noThreeD="1"/>
</file>

<file path=xl/ctrlProps/ctrlProp39.xml><?xml version="1.0" encoding="utf-8"?>
<formControlPr xmlns="http://schemas.microsoft.com/office/spreadsheetml/2009/9/main" objectType="CheckBox" fmlaLink="$I$64" lockText="1" noThreeD="1"/>
</file>

<file path=xl/ctrlProps/ctrlProp4.xml><?xml version="1.0" encoding="utf-8"?>
<formControlPr xmlns="http://schemas.microsoft.com/office/spreadsheetml/2009/9/main" objectType="CheckBox" fmlaLink="$I$31" lockText="1" noThreeD="1"/>
</file>

<file path=xl/ctrlProps/ctrlProp40.xml><?xml version="1.0" encoding="utf-8"?>
<formControlPr xmlns="http://schemas.microsoft.com/office/spreadsheetml/2009/9/main" objectType="CheckBox" fmlaLink="$I$64" lockText="1" noThreeD="1"/>
</file>

<file path=xl/ctrlProps/ctrlProp41.xml><?xml version="1.0" encoding="utf-8"?>
<formControlPr xmlns="http://schemas.microsoft.com/office/spreadsheetml/2009/9/main" objectType="CheckBox" fmlaLink="$I$70" lockText="1" noThreeD="1"/>
</file>

<file path=xl/ctrlProps/ctrlProp42.xml><?xml version="1.0" encoding="utf-8"?>
<formControlPr xmlns="http://schemas.microsoft.com/office/spreadsheetml/2009/9/main" objectType="CheckBox" fmlaLink="$I$71" lockText="1" noThreeD="1"/>
</file>

<file path=xl/ctrlProps/ctrlProp43.xml><?xml version="1.0" encoding="utf-8"?>
<formControlPr xmlns="http://schemas.microsoft.com/office/spreadsheetml/2009/9/main" objectType="CheckBox" fmlaLink="$I$72" lockText="1" noThreeD="1"/>
</file>

<file path=xl/ctrlProps/ctrlProp44.xml><?xml version="1.0" encoding="utf-8"?>
<formControlPr xmlns="http://schemas.microsoft.com/office/spreadsheetml/2009/9/main" objectType="CheckBox" fmlaLink="$I$76" lockText="1" noThreeD="1"/>
</file>

<file path=xl/ctrlProps/ctrlProp45.xml><?xml version="1.0" encoding="utf-8"?>
<formControlPr xmlns="http://schemas.microsoft.com/office/spreadsheetml/2009/9/main" objectType="CheckBox" fmlaLink="$I$77" lockText="1" noThreeD="1"/>
</file>

<file path=xl/ctrlProps/ctrlProp46.xml><?xml version="1.0" encoding="utf-8"?>
<formControlPr xmlns="http://schemas.microsoft.com/office/spreadsheetml/2009/9/main" objectType="CheckBox" fmlaLink="$I$78" lockText="1" noThreeD="1"/>
</file>

<file path=xl/ctrlProps/ctrlProp47.xml><?xml version="1.0" encoding="utf-8"?>
<formControlPr xmlns="http://schemas.microsoft.com/office/spreadsheetml/2009/9/main" objectType="CheckBox" fmlaLink="$I$79" lockText="1" noThreeD="1"/>
</file>

<file path=xl/ctrlProps/ctrlProp48.xml><?xml version="1.0" encoding="utf-8"?>
<formControlPr xmlns="http://schemas.microsoft.com/office/spreadsheetml/2009/9/main" objectType="CheckBox" fmlaLink="$I$84" lockText="1" noThreeD="1"/>
</file>

<file path=xl/ctrlProps/ctrlProp49.xml><?xml version="1.0" encoding="utf-8"?>
<formControlPr xmlns="http://schemas.microsoft.com/office/spreadsheetml/2009/9/main" objectType="CheckBox" fmlaLink="$I$90" lockText="1" noThreeD="1"/>
</file>

<file path=xl/ctrlProps/ctrlProp5.xml><?xml version="1.0" encoding="utf-8"?>
<formControlPr xmlns="http://schemas.microsoft.com/office/spreadsheetml/2009/9/main" objectType="CheckBox" fmlaLink="$I$32" lockText="1" noThreeD="1"/>
</file>

<file path=xl/ctrlProps/ctrlProp50.xml><?xml version="1.0" encoding="utf-8"?>
<formControlPr xmlns="http://schemas.microsoft.com/office/spreadsheetml/2009/9/main" objectType="CheckBox" fmlaLink="$I$89" lockText="1" noThreeD="1"/>
</file>

<file path=xl/ctrlProps/ctrlProp51.xml><?xml version="1.0" encoding="utf-8"?>
<formControlPr xmlns="http://schemas.microsoft.com/office/spreadsheetml/2009/9/main" objectType="CheckBox" fmlaLink="$I$85" lockText="1" noThreeD="1"/>
</file>

<file path=xl/ctrlProps/ctrlProp52.xml><?xml version="1.0" encoding="utf-8"?>
<formControlPr xmlns="http://schemas.microsoft.com/office/spreadsheetml/2009/9/main" objectType="CheckBox" fmlaLink="$I$86" lockText="1" noThreeD="1"/>
</file>

<file path=xl/ctrlProps/ctrlProp53.xml><?xml version="1.0" encoding="utf-8"?>
<formControlPr xmlns="http://schemas.microsoft.com/office/spreadsheetml/2009/9/main" objectType="CheckBox" fmlaLink="$I$88" lockText="1" noThreeD="1"/>
</file>

<file path=xl/ctrlProps/ctrlProp54.xml><?xml version="1.0" encoding="utf-8"?>
<formControlPr xmlns="http://schemas.microsoft.com/office/spreadsheetml/2009/9/main" objectType="CheckBox" fmlaLink="$I$87" lockText="1" noThreeD="1"/>
</file>

<file path=xl/ctrlProps/ctrlProp55.xml><?xml version="1.0" encoding="utf-8"?>
<formControlPr xmlns="http://schemas.microsoft.com/office/spreadsheetml/2009/9/main" objectType="CheckBox" fmlaLink="$I$91" lockText="1" noThreeD="1"/>
</file>

<file path=xl/ctrlProps/ctrlProp56.xml><?xml version="1.0" encoding="utf-8"?>
<formControlPr xmlns="http://schemas.microsoft.com/office/spreadsheetml/2009/9/main" objectType="CheckBox" fmlaLink="$I$92" lockText="1" noThreeD="1"/>
</file>

<file path=xl/ctrlProps/ctrlProp57.xml><?xml version="1.0" encoding="utf-8"?>
<formControlPr xmlns="http://schemas.microsoft.com/office/spreadsheetml/2009/9/main" objectType="CheckBox" fmlaLink="$I$93" lockText="1" noThreeD="1"/>
</file>

<file path=xl/ctrlProps/ctrlProp58.xml><?xml version="1.0" encoding="utf-8"?>
<formControlPr xmlns="http://schemas.microsoft.com/office/spreadsheetml/2009/9/main" objectType="CheckBox" fmlaLink="$I$94" lockText="1" noThreeD="1"/>
</file>

<file path=xl/ctrlProps/ctrlProp59.xml><?xml version="1.0" encoding="utf-8"?>
<formControlPr xmlns="http://schemas.microsoft.com/office/spreadsheetml/2009/9/main" objectType="CheckBox" fmlaLink="$I$95" lockText="1" noThreeD="1"/>
</file>

<file path=xl/ctrlProps/ctrlProp6.xml><?xml version="1.0" encoding="utf-8"?>
<formControlPr xmlns="http://schemas.microsoft.com/office/spreadsheetml/2009/9/main" objectType="CheckBox" fmlaLink="$I$34" lockText="1" noThreeD="1"/>
</file>

<file path=xl/ctrlProps/ctrlProp60.xml><?xml version="1.0" encoding="utf-8"?>
<formControlPr xmlns="http://schemas.microsoft.com/office/spreadsheetml/2009/9/main" objectType="CheckBox" fmlaLink="$I$96" lockText="1" noThreeD="1"/>
</file>

<file path=xl/ctrlProps/ctrlProp61.xml><?xml version="1.0" encoding="utf-8"?>
<formControlPr xmlns="http://schemas.microsoft.com/office/spreadsheetml/2009/9/main" objectType="CheckBox" fmlaLink="$I$97" lockText="1" noThreeD="1"/>
</file>

<file path=xl/ctrlProps/ctrlProp62.xml><?xml version="1.0" encoding="utf-8"?>
<formControlPr xmlns="http://schemas.microsoft.com/office/spreadsheetml/2009/9/main" objectType="CheckBox" fmlaLink="$I$98" lockText="1" noThreeD="1"/>
</file>

<file path=xl/ctrlProps/ctrlProp63.xml><?xml version="1.0" encoding="utf-8"?>
<formControlPr xmlns="http://schemas.microsoft.com/office/spreadsheetml/2009/9/main" objectType="CheckBox" fmlaLink="$I$99" lockText="1" noThreeD="1"/>
</file>

<file path=xl/ctrlProps/ctrlProp64.xml><?xml version="1.0" encoding="utf-8"?>
<formControlPr xmlns="http://schemas.microsoft.com/office/spreadsheetml/2009/9/main" objectType="CheckBox" fmlaLink="$I$64" lockText="1" noThreeD="1"/>
</file>

<file path=xl/ctrlProps/ctrlProp65.xml><?xml version="1.0" encoding="utf-8"?>
<formControlPr xmlns="http://schemas.microsoft.com/office/spreadsheetml/2009/9/main" objectType="CheckBox" fmlaLink="$I$101" lockText="1" noThreeD="1"/>
</file>

<file path=xl/ctrlProps/ctrlProp66.xml><?xml version="1.0" encoding="utf-8"?>
<formControlPr xmlns="http://schemas.microsoft.com/office/spreadsheetml/2009/9/main" objectType="CheckBox" fmlaLink="$I$102" lockText="1" noThreeD="1"/>
</file>

<file path=xl/ctrlProps/ctrlProp67.xml><?xml version="1.0" encoding="utf-8"?>
<formControlPr xmlns="http://schemas.microsoft.com/office/spreadsheetml/2009/9/main" objectType="CheckBox" fmlaLink="$I$103" lockText="1" noThreeD="1"/>
</file>

<file path=xl/ctrlProps/ctrlProp68.xml><?xml version="1.0" encoding="utf-8"?>
<formControlPr xmlns="http://schemas.microsoft.com/office/spreadsheetml/2009/9/main" objectType="CheckBox" fmlaLink="$I$64" lockText="1" noThreeD="1"/>
</file>

<file path=xl/ctrlProps/ctrlProp69.xml><?xml version="1.0" encoding="utf-8"?>
<formControlPr xmlns="http://schemas.microsoft.com/office/spreadsheetml/2009/9/main" objectType="CheckBox" fmlaLink="$I$105" lockText="1" noThreeD="1"/>
</file>

<file path=xl/ctrlProps/ctrlProp7.xml><?xml version="1.0" encoding="utf-8"?>
<formControlPr xmlns="http://schemas.microsoft.com/office/spreadsheetml/2009/9/main" objectType="CheckBox" fmlaLink="$I$35" lockText="1" noThreeD="1"/>
</file>

<file path=xl/ctrlProps/ctrlProp70.xml><?xml version="1.0" encoding="utf-8"?>
<formControlPr xmlns="http://schemas.microsoft.com/office/spreadsheetml/2009/9/main" objectType="CheckBox" fmlaLink="$I$64" lockText="1" noThreeD="1"/>
</file>

<file path=xl/ctrlProps/ctrlProp71.xml><?xml version="1.0" encoding="utf-8"?>
<formControlPr xmlns="http://schemas.microsoft.com/office/spreadsheetml/2009/9/main" objectType="CheckBox" fmlaLink="$I$64" lockText="1" noThreeD="1"/>
</file>

<file path=xl/ctrlProps/ctrlProp72.xml><?xml version="1.0" encoding="utf-8"?>
<formControlPr xmlns="http://schemas.microsoft.com/office/spreadsheetml/2009/9/main" objectType="CheckBox" fmlaLink="$I$73" lockText="1" noThreeD="1"/>
</file>

<file path=xl/ctrlProps/ctrlProp73.xml><?xml version="1.0" encoding="utf-8"?>
<formControlPr xmlns="http://schemas.microsoft.com/office/spreadsheetml/2009/9/main" objectType="CheckBox" fmlaLink="$I$74" lockText="1" noThreeD="1"/>
</file>

<file path=xl/ctrlProps/ctrlProp74.xml><?xml version="1.0" encoding="utf-8"?>
<formControlPr xmlns="http://schemas.microsoft.com/office/spreadsheetml/2009/9/main" objectType="CheckBox" fmlaLink="$I$26" lockText="1" noThreeD="1"/>
</file>

<file path=xl/ctrlProps/ctrlProp75.xml><?xml version="1.0" encoding="utf-8"?>
<formControlPr xmlns="http://schemas.microsoft.com/office/spreadsheetml/2009/9/main" objectType="CheckBox" fmlaLink="$I$107" lockText="1" noThreeD="1"/>
</file>

<file path=xl/ctrlProps/ctrlProp76.xml><?xml version="1.0" encoding="utf-8"?>
<formControlPr xmlns="http://schemas.microsoft.com/office/spreadsheetml/2009/9/main" objectType="CheckBox" fmlaLink="$I$33" lockText="1" noThreeD="1"/>
</file>

<file path=xl/ctrlProps/ctrlProp77.xml><?xml version="1.0" encoding="utf-8"?>
<formControlPr xmlns="http://schemas.microsoft.com/office/spreadsheetml/2009/9/main" objectType="CheckBox" fmlaLink="$I$75" lockText="1" noThreeD="1"/>
</file>

<file path=xl/ctrlProps/ctrlProp78.xml><?xml version="1.0" encoding="utf-8"?>
<formControlPr xmlns="http://schemas.microsoft.com/office/spreadsheetml/2009/9/main" objectType="CheckBox" fmlaLink="$I$29" lockText="1" noThreeD="1"/>
</file>

<file path=xl/ctrlProps/ctrlProp8.xml><?xml version="1.0" encoding="utf-8"?>
<formControlPr xmlns="http://schemas.microsoft.com/office/spreadsheetml/2009/9/main" objectType="CheckBox" fmlaLink="$I$36" lockText="1" noThreeD="1"/>
</file>

<file path=xl/ctrlProps/ctrlProp9.xml><?xml version="1.0" encoding="utf-8"?>
<formControlPr xmlns="http://schemas.microsoft.com/office/spreadsheetml/2009/9/main" objectType="CheckBox" fmlaLink="$I$3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25</xdr:row>
          <xdr:rowOff>342900</xdr:rowOff>
        </xdr:from>
        <xdr:to>
          <xdr:col>8</xdr:col>
          <xdr:colOff>209550</xdr:colOff>
          <xdr:row>25</xdr:row>
          <xdr:rowOff>647700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514350</xdr:rowOff>
        </xdr:from>
        <xdr:to>
          <xdr:col>8</xdr:col>
          <xdr:colOff>200025</xdr:colOff>
          <xdr:row>26</xdr:row>
          <xdr:rowOff>828675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371475</xdr:rowOff>
        </xdr:from>
        <xdr:to>
          <xdr:col>8</xdr:col>
          <xdr:colOff>209550</xdr:colOff>
          <xdr:row>27</xdr:row>
          <xdr:rowOff>695325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30</xdr:row>
          <xdr:rowOff>257175</xdr:rowOff>
        </xdr:from>
        <xdr:to>
          <xdr:col>8</xdr:col>
          <xdr:colOff>209550</xdr:colOff>
          <xdr:row>30</xdr:row>
          <xdr:rowOff>571500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123825</xdr:rowOff>
        </xdr:from>
        <xdr:to>
          <xdr:col>8</xdr:col>
          <xdr:colOff>209550</xdr:colOff>
          <xdr:row>31</xdr:row>
          <xdr:rowOff>438150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171450</xdr:rowOff>
        </xdr:from>
        <xdr:to>
          <xdr:col>8</xdr:col>
          <xdr:colOff>209550</xdr:colOff>
          <xdr:row>33</xdr:row>
          <xdr:rowOff>485775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34</xdr:row>
          <xdr:rowOff>400050</xdr:rowOff>
        </xdr:from>
        <xdr:to>
          <xdr:col>8</xdr:col>
          <xdr:colOff>209550</xdr:colOff>
          <xdr:row>34</xdr:row>
          <xdr:rowOff>714375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35</xdr:row>
          <xdr:rowOff>142875</xdr:rowOff>
        </xdr:from>
        <xdr:to>
          <xdr:col>8</xdr:col>
          <xdr:colOff>209550</xdr:colOff>
          <xdr:row>35</xdr:row>
          <xdr:rowOff>457200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36</xdr:row>
          <xdr:rowOff>47625</xdr:rowOff>
        </xdr:from>
        <xdr:to>
          <xdr:col>8</xdr:col>
          <xdr:colOff>200025</xdr:colOff>
          <xdr:row>36</xdr:row>
          <xdr:rowOff>361950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38</xdr:row>
          <xdr:rowOff>381000</xdr:rowOff>
        </xdr:from>
        <xdr:to>
          <xdr:col>8</xdr:col>
          <xdr:colOff>200025</xdr:colOff>
          <xdr:row>38</xdr:row>
          <xdr:rowOff>695325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2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</xdr:row>
          <xdr:rowOff>390525</xdr:rowOff>
        </xdr:from>
        <xdr:to>
          <xdr:col>8</xdr:col>
          <xdr:colOff>209550</xdr:colOff>
          <xdr:row>39</xdr:row>
          <xdr:rowOff>704850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2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840578</xdr:rowOff>
        </xdr:from>
        <xdr:to>
          <xdr:col>8</xdr:col>
          <xdr:colOff>200025</xdr:colOff>
          <xdr:row>40</xdr:row>
          <xdr:rowOff>1154903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2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45</xdr:row>
          <xdr:rowOff>190500</xdr:rowOff>
        </xdr:from>
        <xdr:to>
          <xdr:col>8</xdr:col>
          <xdr:colOff>200025</xdr:colOff>
          <xdr:row>45</xdr:row>
          <xdr:rowOff>504825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133350</xdr:rowOff>
        </xdr:from>
        <xdr:to>
          <xdr:col>8</xdr:col>
          <xdr:colOff>209550</xdr:colOff>
          <xdr:row>41</xdr:row>
          <xdr:rowOff>447675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2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152400</xdr:rowOff>
        </xdr:from>
        <xdr:to>
          <xdr:col>8</xdr:col>
          <xdr:colOff>209550</xdr:colOff>
          <xdr:row>42</xdr:row>
          <xdr:rowOff>466725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2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180975</xdr:rowOff>
        </xdr:from>
        <xdr:to>
          <xdr:col>8</xdr:col>
          <xdr:colOff>209550</xdr:colOff>
          <xdr:row>43</xdr:row>
          <xdr:rowOff>495300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44</xdr:row>
          <xdr:rowOff>190500</xdr:rowOff>
        </xdr:from>
        <xdr:to>
          <xdr:col>8</xdr:col>
          <xdr:colOff>209550</xdr:colOff>
          <xdr:row>44</xdr:row>
          <xdr:rowOff>514350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46</xdr:row>
          <xdr:rowOff>209550</xdr:rowOff>
        </xdr:from>
        <xdr:to>
          <xdr:col>8</xdr:col>
          <xdr:colOff>209550</xdr:colOff>
          <xdr:row>46</xdr:row>
          <xdr:rowOff>514350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47</xdr:row>
          <xdr:rowOff>171450</xdr:rowOff>
        </xdr:from>
        <xdr:to>
          <xdr:col>8</xdr:col>
          <xdr:colOff>209550</xdr:colOff>
          <xdr:row>47</xdr:row>
          <xdr:rowOff>485775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48</xdr:row>
          <xdr:rowOff>171450</xdr:rowOff>
        </xdr:from>
        <xdr:to>
          <xdr:col>8</xdr:col>
          <xdr:colOff>209550</xdr:colOff>
          <xdr:row>48</xdr:row>
          <xdr:rowOff>485775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49</xdr:row>
          <xdr:rowOff>190500</xdr:rowOff>
        </xdr:from>
        <xdr:to>
          <xdr:col>8</xdr:col>
          <xdr:colOff>209550</xdr:colOff>
          <xdr:row>49</xdr:row>
          <xdr:rowOff>504825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50</xdr:row>
          <xdr:rowOff>161925</xdr:rowOff>
        </xdr:from>
        <xdr:to>
          <xdr:col>8</xdr:col>
          <xdr:colOff>219075</xdr:colOff>
          <xdr:row>50</xdr:row>
          <xdr:rowOff>476250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51</xdr:row>
          <xdr:rowOff>161925</xdr:rowOff>
        </xdr:from>
        <xdr:to>
          <xdr:col>8</xdr:col>
          <xdr:colOff>209550</xdr:colOff>
          <xdr:row>51</xdr:row>
          <xdr:rowOff>476250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2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52</xdr:row>
          <xdr:rowOff>190500</xdr:rowOff>
        </xdr:from>
        <xdr:to>
          <xdr:col>8</xdr:col>
          <xdr:colOff>209550</xdr:colOff>
          <xdr:row>52</xdr:row>
          <xdr:rowOff>504825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2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161925</xdr:rowOff>
        </xdr:from>
        <xdr:to>
          <xdr:col>8</xdr:col>
          <xdr:colOff>209550</xdr:colOff>
          <xdr:row>53</xdr:row>
          <xdr:rowOff>476250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2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54</xdr:row>
          <xdr:rowOff>76200</xdr:rowOff>
        </xdr:from>
        <xdr:to>
          <xdr:col>8</xdr:col>
          <xdr:colOff>209550</xdr:colOff>
          <xdr:row>54</xdr:row>
          <xdr:rowOff>390525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2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9525</xdr:rowOff>
        </xdr:from>
        <xdr:to>
          <xdr:col>8</xdr:col>
          <xdr:colOff>209550</xdr:colOff>
          <xdr:row>55</xdr:row>
          <xdr:rowOff>323850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2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361950</xdr:rowOff>
        </xdr:from>
        <xdr:to>
          <xdr:col>8</xdr:col>
          <xdr:colOff>209550</xdr:colOff>
          <xdr:row>56</xdr:row>
          <xdr:rowOff>676275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2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57</xdr:row>
          <xdr:rowOff>600075</xdr:rowOff>
        </xdr:from>
        <xdr:to>
          <xdr:col>8</xdr:col>
          <xdr:colOff>209550</xdr:colOff>
          <xdr:row>57</xdr:row>
          <xdr:rowOff>923925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2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58</xdr:row>
          <xdr:rowOff>552450</xdr:rowOff>
        </xdr:from>
        <xdr:to>
          <xdr:col>8</xdr:col>
          <xdr:colOff>209550</xdr:colOff>
          <xdr:row>58</xdr:row>
          <xdr:rowOff>866775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2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59</xdr:row>
          <xdr:rowOff>381000</xdr:rowOff>
        </xdr:from>
        <xdr:to>
          <xdr:col>8</xdr:col>
          <xdr:colOff>209550</xdr:colOff>
          <xdr:row>59</xdr:row>
          <xdr:rowOff>704850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2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66</xdr:row>
          <xdr:rowOff>76200</xdr:rowOff>
        </xdr:from>
        <xdr:to>
          <xdr:col>8</xdr:col>
          <xdr:colOff>209550</xdr:colOff>
          <xdr:row>66</xdr:row>
          <xdr:rowOff>400050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2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60</xdr:row>
          <xdr:rowOff>390525</xdr:rowOff>
        </xdr:from>
        <xdr:to>
          <xdr:col>8</xdr:col>
          <xdr:colOff>209550</xdr:colOff>
          <xdr:row>60</xdr:row>
          <xdr:rowOff>704850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2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65</xdr:row>
          <xdr:rowOff>76200</xdr:rowOff>
        </xdr:from>
        <xdr:to>
          <xdr:col>8</xdr:col>
          <xdr:colOff>209550</xdr:colOff>
          <xdr:row>65</xdr:row>
          <xdr:rowOff>390525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2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61</xdr:row>
          <xdr:rowOff>400050</xdr:rowOff>
        </xdr:from>
        <xdr:to>
          <xdr:col>8</xdr:col>
          <xdr:colOff>209550</xdr:colOff>
          <xdr:row>61</xdr:row>
          <xdr:rowOff>714375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2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62</xdr:row>
          <xdr:rowOff>400050</xdr:rowOff>
        </xdr:from>
        <xdr:to>
          <xdr:col>8</xdr:col>
          <xdr:colOff>209550</xdr:colOff>
          <xdr:row>62</xdr:row>
          <xdr:rowOff>704850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2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64</xdr:row>
          <xdr:rowOff>104775</xdr:rowOff>
        </xdr:from>
        <xdr:to>
          <xdr:col>8</xdr:col>
          <xdr:colOff>209550</xdr:colOff>
          <xdr:row>64</xdr:row>
          <xdr:rowOff>419100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2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63</xdr:row>
          <xdr:rowOff>76200</xdr:rowOff>
        </xdr:from>
        <xdr:to>
          <xdr:col>8</xdr:col>
          <xdr:colOff>209550</xdr:colOff>
          <xdr:row>63</xdr:row>
          <xdr:rowOff>390525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2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67</xdr:row>
          <xdr:rowOff>266700</xdr:rowOff>
        </xdr:from>
        <xdr:to>
          <xdr:col>8</xdr:col>
          <xdr:colOff>209550</xdr:colOff>
          <xdr:row>67</xdr:row>
          <xdr:rowOff>590550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2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68</xdr:row>
          <xdr:rowOff>66675</xdr:rowOff>
        </xdr:from>
        <xdr:to>
          <xdr:col>8</xdr:col>
          <xdr:colOff>209550</xdr:colOff>
          <xdr:row>68</xdr:row>
          <xdr:rowOff>381000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2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69</xdr:row>
          <xdr:rowOff>85725</xdr:rowOff>
        </xdr:from>
        <xdr:to>
          <xdr:col>8</xdr:col>
          <xdr:colOff>209550</xdr:colOff>
          <xdr:row>69</xdr:row>
          <xdr:rowOff>400050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2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70</xdr:row>
          <xdr:rowOff>57150</xdr:rowOff>
        </xdr:from>
        <xdr:to>
          <xdr:col>8</xdr:col>
          <xdr:colOff>209550</xdr:colOff>
          <xdr:row>70</xdr:row>
          <xdr:rowOff>381000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71</xdr:row>
          <xdr:rowOff>95250</xdr:rowOff>
        </xdr:from>
        <xdr:to>
          <xdr:col>8</xdr:col>
          <xdr:colOff>209550</xdr:colOff>
          <xdr:row>71</xdr:row>
          <xdr:rowOff>400050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2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75</xdr:row>
          <xdr:rowOff>542922</xdr:rowOff>
        </xdr:from>
        <xdr:to>
          <xdr:col>8</xdr:col>
          <xdr:colOff>209550</xdr:colOff>
          <xdr:row>75</xdr:row>
          <xdr:rowOff>857247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2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76</xdr:row>
          <xdr:rowOff>76200</xdr:rowOff>
        </xdr:from>
        <xdr:to>
          <xdr:col>8</xdr:col>
          <xdr:colOff>209550</xdr:colOff>
          <xdr:row>76</xdr:row>
          <xdr:rowOff>390525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2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77</xdr:row>
          <xdr:rowOff>85725</xdr:rowOff>
        </xdr:from>
        <xdr:to>
          <xdr:col>8</xdr:col>
          <xdr:colOff>209550</xdr:colOff>
          <xdr:row>77</xdr:row>
          <xdr:rowOff>400050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2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78</xdr:row>
          <xdr:rowOff>190500</xdr:rowOff>
        </xdr:from>
        <xdr:to>
          <xdr:col>8</xdr:col>
          <xdr:colOff>209550</xdr:colOff>
          <xdr:row>78</xdr:row>
          <xdr:rowOff>504825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2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83</xdr:row>
          <xdr:rowOff>57150</xdr:rowOff>
        </xdr:from>
        <xdr:to>
          <xdr:col>8</xdr:col>
          <xdr:colOff>209550</xdr:colOff>
          <xdr:row>83</xdr:row>
          <xdr:rowOff>381000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2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89</xdr:row>
          <xdr:rowOff>104775</xdr:rowOff>
        </xdr:from>
        <xdr:to>
          <xdr:col>8</xdr:col>
          <xdr:colOff>209550</xdr:colOff>
          <xdr:row>89</xdr:row>
          <xdr:rowOff>428625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2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88</xdr:row>
          <xdr:rowOff>104775</xdr:rowOff>
        </xdr:from>
        <xdr:to>
          <xdr:col>8</xdr:col>
          <xdr:colOff>209550</xdr:colOff>
          <xdr:row>88</xdr:row>
          <xdr:rowOff>419100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2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84</xdr:row>
          <xdr:rowOff>95250</xdr:rowOff>
        </xdr:from>
        <xdr:to>
          <xdr:col>8</xdr:col>
          <xdr:colOff>209550</xdr:colOff>
          <xdr:row>84</xdr:row>
          <xdr:rowOff>419100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2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85</xdr:row>
          <xdr:rowOff>47625</xdr:rowOff>
        </xdr:from>
        <xdr:to>
          <xdr:col>8</xdr:col>
          <xdr:colOff>209550</xdr:colOff>
          <xdr:row>85</xdr:row>
          <xdr:rowOff>361950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2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87</xdr:row>
          <xdr:rowOff>85725</xdr:rowOff>
        </xdr:from>
        <xdr:to>
          <xdr:col>8</xdr:col>
          <xdr:colOff>209550</xdr:colOff>
          <xdr:row>87</xdr:row>
          <xdr:rowOff>400050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2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86</xdr:row>
          <xdr:rowOff>57150</xdr:rowOff>
        </xdr:from>
        <xdr:to>
          <xdr:col>8</xdr:col>
          <xdr:colOff>209550</xdr:colOff>
          <xdr:row>86</xdr:row>
          <xdr:rowOff>361950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2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90</xdr:row>
          <xdr:rowOff>133350</xdr:rowOff>
        </xdr:from>
        <xdr:to>
          <xdr:col>8</xdr:col>
          <xdr:colOff>209550</xdr:colOff>
          <xdr:row>90</xdr:row>
          <xdr:rowOff>447675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2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91</xdr:row>
          <xdr:rowOff>104775</xdr:rowOff>
        </xdr:from>
        <xdr:to>
          <xdr:col>8</xdr:col>
          <xdr:colOff>209550</xdr:colOff>
          <xdr:row>91</xdr:row>
          <xdr:rowOff>428625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2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92</xdr:row>
          <xdr:rowOff>133350</xdr:rowOff>
        </xdr:from>
        <xdr:to>
          <xdr:col>8</xdr:col>
          <xdr:colOff>209550</xdr:colOff>
          <xdr:row>92</xdr:row>
          <xdr:rowOff>438150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2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93</xdr:row>
          <xdr:rowOff>57150</xdr:rowOff>
        </xdr:from>
        <xdr:to>
          <xdr:col>8</xdr:col>
          <xdr:colOff>209550</xdr:colOff>
          <xdr:row>93</xdr:row>
          <xdr:rowOff>381000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2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94</xdr:row>
          <xdr:rowOff>114300</xdr:rowOff>
        </xdr:from>
        <xdr:to>
          <xdr:col>8</xdr:col>
          <xdr:colOff>209550</xdr:colOff>
          <xdr:row>94</xdr:row>
          <xdr:rowOff>419100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2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95</xdr:row>
          <xdr:rowOff>85725</xdr:rowOff>
        </xdr:from>
        <xdr:to>
          <xdr:col>8</xdr:col>
          <xdr:colOff>209550</xdr:colOff>
          <xdr:row>95</xdr:row>
          <xdr:rowOff>400050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2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96</xdr:row>
          <xdr:rowOff>276225</xdr:rowOff>
        </xdr:from>
        <xdr:to>
          <xdr:col>8</xdr:col>
          <xdr:colOff>209550</xdr:colOff>
          <xdr:row>96</xdr:row>
          <xdr:rowOff>590550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2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97</xdr:row>
          <xdr:rowOff>0</xdr:rowOff>
        </xdr:from>
        <xdr:to>
          <xdr:col>8</xdr:col>
          <xdr:colOff>209550</xdr:colOff>
          <xdr:row>98</xdr:row>
          <xdr:rowOff>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2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98</xdr:row>
          <xdr:rowOff>85725</xdr:rowOff>
        </xdr:from>
        <xdr:to>
          <xdr:col>8</xdr:col>
          <xdr:colOff>209550</xdr:colOff>
          <xdr:row>98</xdr:row>
          <xdr:rowOff>400050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2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99</xdr:row>
          <xdr:rowOff>104775</xdr:rowOff>
        </xdr:from>
        <xdr:to>
          <xdr:col>8</xdr:col>
          <xdr:colOff>209550</xdr:colOff>
          <xdr:row>99</xdr:row>
          <xdr:rowOff>428625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2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100</xdr:row>
          <xdr:rowOff>95250</xdr:rowOff>
        </xdr:from>
        <xdr:to>
          <xdr:col>8</xdr:col>
          <xdr:colOff>209550</xdr:colOff>
          <xdr:row>100</xdr:row>
          <xdr:rowOff>400050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2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101</xdr:row>
          <xdr:rowOff>142875</xdr:rowOff>
        </xdr:from>
        <xdr:to>
          <xdr:col>8</xdr:col>
          <xdr:colOff>209550</xdr:colOff>
          <xdr:row>101</xdr:row>
          <xdr:rowOff>466725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2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102</xdr:row>
          <xdr:rowOff>192880</xdr:rowOff>
        </xdr:from>
        <xdr:to>
          <xdr:col>8</xdr:col>
          <xdr:colOff>209550</xdr:colOff>
          <xdr:row>102</xdr:row>
          <xdr:rowOff>497680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2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103</xdr:row>
          <xdr:rowOff>9525</xdr:rowOff>
        </xdr:from>
        <xdr:to>
          <xdr:col>8</xdr:col>
          <xdr:colOff>209550</xdr:colOff>
          <xdr:row>104</xdr:row>
          <xdr:rowOff>0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2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104</xdr:row>
          <xdr:rowOff>19050</xdr:rowOff>
        </xdr:from>
        <xdr:to>
          <xdr:col>8</xdr:col>
          <xdr:colOff>209550</xdr:colOff>
          <xdr:row>105</xdr:row>
          <xdr:rowOff>0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2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105</xdr:row>
          <xdr:rowOff>114300</xdr:rowOff>
        </xdr:from>
        <xdr:to>
          <xdr:col>8</xdr:col>
          <xdr:colOff>209550</xdr:colOff>
          <xdr:row>105</xdr:row>
          <xdr:rowOff>428625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2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107</xdr:row>
          <xdr:rowOff>123825</xdr:rowOff>
        </xdr:from>
        <xdr:to>
          <xdr:col>8</xdr:col>
          <xdr:colOff>209550</xdr:colOff>
          <xdr:row>107</xdr:row>
          <xdr:rowOff>438150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2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72</xdr:row>
          <xdr:rowOff>400050</xdr:rowOff>
        </xdr:from>
        <xdr:to>
          <xdr:col>8</xdr:col>
          <xdr:colOff>219075</xdr:colOff>
          <xdr:row>72</xdr:row>
          <xdr:rowOff>704850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2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73</xdr:row>
          <xdr:rowOff>95250</xdr:rowOff>
        </xdr:from>
        <xdr:to>
          <xdr:col>9</xdr:col>
          <xdr:colOff>0</xdr:colOff>
          <xdr:row>73</xdr:row>
          <xdr:rowOff>400050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2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29</xdr:row>
          <xdr:rowOff>142875</xdr:rowOff>
        </xdr:from>
        <xdr:to>
          <xdr:col>8</xdr:col>
          <xdr:colOff>209550</xdr:colOff>
          <xdr:row>29</xdr:row>
          <xdr:rowOff>447675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2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106</xdr:row>
          <xdr:rowOff>114300</xdr:rowOff>
        </xdr:from>
        <xdr:to>
          <xdr:col>8</xdr:col>
          <xdr:colOff>209550</xdr:colOff>
          <xdr:row>106</xdr:row>
          <xdr:rowOff>438150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2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32</xdr:row>
          <xdr:rowOff>142875</xdr:rowOff>
        </xdr:from>
        <xdr:to>
          <xdr:col>8</xdr:col>
          <xdr:colOff>209550</xdr:colOff>
          <xdr:row>32</xdr:row>
          <xdr:rowOff>466725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2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885825</xdr:colOff>
          <xdr:row>74</xdr:row>
          <xdr:rowOff>95250</xdr:rowOff>
        </xdr:from>
        <xdr:to>
          <xdr:col>8</xdr:col>
          <xdr:colOff>228600</xdr:colOff>
          <xdr:row>74</xdr:row>
          <xdr:rowOff>390525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2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885825</xdr:colOff>
          <xdr:row>28</xdr:row>
          <xdr:rowOff>457200</xdr:rowOff>
        </xdr:from>
        <xdr:to>
          <xdr:col>8</xdr:col>
          <xdr:colOff>209550</xdr:colOff>
          <xdr:row>28</xdr:row>
          <xdr:rowOff>781050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2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8%20&#1055;&#1050;&#1054;%20&#1087;&#1083;&#1086;&#1097;.&#1086;&#1073;%20(&#1055;&#1050;&#1054;-04-20)/&#1082;&#1088;&#1080;&#1090;&#1077;&#1088;&#1080;&#1080;%20&#1086;&#1094;&#1077;&#1085;&#1082;&#1080;%20&#1043;&#1041;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анные"/>
      <sheetName val="критерии"/>
      <sheetName val="(не публиковать)свод оценка"/>
      <sheetName val="Лист самооценки"/>
      <sheetName val="ТМЦ"/>
      <sheetName val="Работы Услуги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2:E18"/>
  <sheetViews>
    <sheetView workbookViewId="0">
      <selection activeCell="B8" sqref="B8"/>
    </sheetView>
  </sheetViews>
  <sheetFormatPr defaultRowHeight="14.25"/>
  <cols>
    <col min="1" max="1" width="20.75" customWidth="1"/>
    <col min="3" max="3" width="29.375" customWidth="1"/>
    <col min="4" max="4" width="42" style="1" customWidth="1"/>
    <col min="5" max="5" width="41.25" customWidth="1"/>
  </cols>
  <sheetData>
    <row r="2" spans="1:5">
      <c r="B2" t="s">
        <v>147</v>
      </c>
    </row>
    <row r="3" spans="1:5">
      <c r="A3" t="s">
        <v>19</v>
      </c>
      <c r="B3" t="s">
        <v>181</v>
      </c>
      <c r="E3" s="1"/>
    </row>
    <row r="4" spans="1:5">
      <c r="B4" t="s">
        <v>182</v>
      </c>
      <c r="E4" s="1"/>
    </row>
    <row r="5" spans="1:5">
      <c r="B5" t="s">
        <v>67</v>
      </c>
    </row>
    <row r="7" spans="1:5">
      <c r="A7" t="s">
        <v>20</v>
      </c>
      <c r="B7" t="s">
        <v>9</v>
      </c>
      <c r="C7" t="s">
        <v>165</v>
      </c>
    </row>
    <row r="8" spans="1:5">
      <c r="B8" t="s">
        <v>10</v>
      </c>
      <c r="C8" t="s">
        <v>166</v>
      </c>
    </row>
    <row r="9" spans="1:5">
      <c r="C9" t="s">
        <v>167</v>
      </c>
    </row>
    <row r="10" spans="1:5">
      <c r="A10" t="s">
        <v>46</v>
      </c>
      <c r="B10" t="s">
        <v>47</v>
      </c>
    </row>
    <row r="11" spans="1:5">
      <c r="B11" t="s">
        <v>48</v>
      </c>
    </row>
    <row r="12" spans="1:5">
      <c r="B12" t="s">
        <v>49</v>
      </c>
    </row>
    <row r="14" spans="1:5">
      <c r="A14" t="s">
        <v>50</v>
      </c>
      <c r="B14" t="s">
        <v>51</v>
      </c>
    </row>
    <row r="15" spans="1:5">
      <c r="B15" t="s">
        <v>52</v>
      </c>
    </row>
    <row r="16" spans="1:5">
      <c r="B16" t="s">
        <v>118</v>
      </c>
    </row>
    <row r="18" spans="1:1">
      <c r="A18" t="s">
        <v>152</v>
      </c>
    </row>
  </sheetData>
  <sheetProtection password="CC6F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 filterMode="1"/>
  <dimension ref="A1:J317"/>
  <sheetViews>
    <sheetView view="pageBreakPreview" zoomScale="110" zoomScaleNormal="100" zoomScaleSheetLayoutView="110" workbookViewId="0">
      <pane ySplit="2" topLeftCell="A195" activePane="bottomLeft" state="frozen"/>
      <selection pane="bottomLeft" activeCell="I204" sqref="I204"/>
    </sheetView>
  </sheetViews>
  <sheetFormatPr defaultColWidth="8.75" defaultRowHeight="11.25"/>
  <cols>
    <col min="1" max="1" width="6" style="3" hidden="1" customWidth="1"/>
    <col min="2" max="2" width="5.125" style="3" customWidth="1"/>
    <col min="3" max="3" width="9.625" style="3" customWidth="1"/>
    <col min="4" max="4" width="5.375" style="5" hidden="1" customWidth="1"/>
    <col min="5" max="5" width="3.75" style="5" hidden="1" customWidth="1"/>
    <col min="6" max="6" width="10" style="4" customWidth="1"/>
    <col min="7" max="7" width="47.125" style="4" customWidth="1"/>
    <col min="8" max="8" width="25.375" style="4" customWidth="1"/>
    <col min="9" max="9" width="12.25" style="4" customWidth="1"/>
    <col min="10" max="10" width="15.375" style="3" customWidth="1"/>
    <col min="11" max="16384" width="8.75" style="2"/>
  </cols>
  <sheetData>
    <row r="1" spans="1:10" ht="15">
      <c r="A1" s="198" t="s">
        <v>165</v>
      </c>
      <c r="B1" s="233" t="s">
        <v>18</v>
      </c>
      <c r="C1" s="234"/>
      <c r="D1" s="234"/>
      <c r="E1" s="234"/>
      <c r="F1" s="234"/>
      <c r="G1" s="231" t="s">
        <v>269</v>
      </c>
      <c r="H1" s="232"/>
      <c r="I1" s="232"/>
      <c r="J1" s="21" t="s">
        <v>270</v>
      </c>
    </row>
    <row r="2" spans="1:10" ht="45" customHeight="1" thickBot="1">
      <c r="A2" s="28" t="s">
        <v>164</v>
      </c>
      <c r="B2" s="28" t="s">
        <v>119</v>
      </c>
      <c r="C2" s="28" t="s">
        <v>45</v>
      </c>
      <c r="D2" s="173" t="s">
        <v>137</v>
      </c>
      <c r="E2" s="173" t="s">
        <v>136</v>
      </c>
      <c r="F2" s="28" t="s">
        <v>120</v>
      </c>
      <c r="G2" s="28" t="s">
        <v>230</v>
      </c>
      <c r="H2" s="28" t="s">
        <v>231</v>
      </c>
      <c r="I2" s="28" t="s">
        <v>123</v>
      </c>
      <c r="J2" s="28" t="s">
        <v>140</v>
      </c>
    </row>
    <row r="3" spans="1:10" ht="13.9" hidden="1" customHeight="1" thickBot="1">
      <c r="A3" s="169" t="s">
        <v>166</v>
      </c>
      <c r="B3" s="164"/>
      <c r="C3" s="177"/>
      <c r="D3" s="178"/>
      <c r="E3" s="179"/>
      <c r="F3" s="235" t="s">
        <v>237</v>
      </c>
      <c r="G3" s="236"/>
      <c r="H3" s="237"/>
      <c r="I3" s="180"/>
      <c r="J3" s="146"/>
    </row>
    <row r="4" spans="1:10" ht="12" hidden="1" customHeight="1">
      <c r="A4" s="170" t="str">
        <f>A3</f>
        <v>ТМЦ</v>
      </c>
      <c r="B4" s="25"/>
      <c r="C4" s="181"/>
      <c r="D4" s="182"/>
      <c r="E4" s="182"/>
      <c r="F4" s="238" t="s">
        <v>226</v>
      </c>
      <c r="G4" s="239"/>
      <c r="H4" s="240"/>
      <c r="I4" s="183"/>
      <c r="J4" s="24"/>
    </row>
    <row r="5" spans="1:10" ht="12" hidden="1" customHeight="1">
      <c r="A5" s="170" t="str">
        <f>A4</f>
        <v>ТМЦ</v>
      </c>
      <c r="B5" s="25"/>
      <c r="C5" s="181"/>
      <c r="D5" s="182"/>
      <c r="E5" s="182"/>
      <c r="F5" s="172"/>
      <c r="G5" s="241" t="s">
        <v>227</v>
      </c>
      <c r="H5" s="242"/>
      <c r="I5" s="183"/>
      <c r="J5" s="24"/>
    </row>
    <row r="6" spans="1:10" ht="12" hidden="1" customHeight="1" thickBot="1">
      <c r="A6" s="171" t="str">
        <f>A5</f>
        <v>ТМЦ</v>
      </c>
      <c r="B6" s="144"/>
      <c r="C6" s="184"/>
      <c r="D6" s="182"/>
      <c r="E6" s="182"/>
      <c r="F6" s="172"/>
      <c r="G6" s="174"/>
      <c r="H6" s="175" t="s">
        <v>227</v>
      </c>
      <c r="I6" s="183"/>
      <c r="J6" s="24"/>
    </row>
    <row r="7" spans="1:10" ht="10.15" customHeight="1">
      <c r="A7" s="163"/>
      <c r="B7" s="164"/>
      <c r="C7" s="185"/>
      <c r="D7" s="185"/>
      <c r="E7" s="185"/>
      <c r="F7" s="186"/>
      <c r="G7" s="186"/>
      <c r="H7" s="186"/>
      <c r="I7" s="180"/>
      <c r="J7" s="146"/>
    </row>
    <row r="8" spans="1:10" ht="10.15" customHeight="1">
      <c r="A8" s="165"/>
      <c r="B8" s="25"/>
      <c r="C8" s="182"/>
      <c r="D8" s="182"/>
      <c r="E8" s="182"/>
      <c r="F8" s="187"/>
      <c r="G8" s="187"/>
      <c r="H8" s="187"/>
      <c r="I8" s="183"/>
      <c r="J8" s="24"/>
    </row>
    <row r="9" spans="1:10" ht="10.15" customHeight="1">
      <c r="A9" s="165"/>
      <c r="B9" s="25"/>
      <c r="C9" s="182"/>
      <c r="D9" s="182"/>
      <c r="E9" s="182"/>
      <c r="F9" s="187"/>
      <c r="G9" s="187"/>
      <c r="H9" s="187"/>
      <c r="I9" s="183"/>
      <c r="J9" s="24"/>
    </row>
    <row r="10" spans="1:10" ht="10.15" customHeight="1">
      <c r="A10" s="165"/>
      <c r="B10" s="25"/>
      <c r="C10" s="182"/>
      <c r="D10" s="182"/>
      <c r="E10" s="182"/>
      <c r="F10" s="187"/>
      <c r="G10" s="187"/>
      <c r="H10" s="187"/>
      <c r="I10" s="183"/>
      <c r="J10" s="24"/>
    </row>
    <row r="11" spans="1:10" ht="10.15" customHeight="1">
      <c r="A11" s="165"/>
      <c r="B11" s="25"/>
      <c r="C11" s="182"/>
      <c r="D11" s="182"/>
      <c r="E11" s="182"/>
      <c r="F11" s="187"/>
      <c r="G11" s="187"/>
      <c r="H11" s="187"/>
      <c r="I11" s="183"/>
      <c r="J11" s="24"/>
    </row>
    <row r="12" spans="1:10" ht="10.15" customHeight="1">
      <c r="A12" s="165"/>
      <c r="B12" s="25"/>
      <c r="C12" s="182"/>
      <c r="D12" s="182"/>
      <c r="E12" s="182"/>
      <c r="F12" s="187"/>
      <c r="G12" s="187"/>
      <c r="H12" s="187"/>
      <c r="I12" s="183"/>
      <c r="J12" s="24"/>
    </row>
    <row r="13" spans="1:10" ht="10.15" customHeight="1">
      <c r="A13" s="165"/>
      <c r="B13" s="25"/>
      <c r="C13" s="182"/>
      <c r="D13" s="182"/>
      <c r="E13" s="182"/>
      <c r="F13" s="187"/>
      <c r="G13" s="187"/>
      <c r="H13" s="187"/>
      <c r="I13" s="183"/>
      <c r="J13" s="24"/>
    </row>
    <row r="14" spans="1:10" ht="10.15" customHeight="1">
      <c r="A14" s="165"/>
      <c r="B14" s="25"/>
      <c r="C14" s="182"/>
      <c r="D14" s="182"/>
      <c r="E14" s="182"/>
      <c r="F14" s="187"/>
      <c r="G14" s="187"/>
      <c r="H14" s="187"/>
      <c r="I14" s="183"/>
      <c r="J14" s="24"/>
    </row>
    <row r="15" spans="1:10" ht="10.15" customHeight="1">
      <c r="A15" s="165"/>
      <c r="B15" s="25"/>
      <c r="C15" s="182"/>
      <c r="D15" s="182"/>
      <c r="E15" s="182"/>
      <c r="F15" s="187"/>
      <c r="G15" s="187"/>
      <c r="H15" s="187"/>
      <c r="I15" s="183"/>
      <c r="J15" s="24"/>
    </row>
    <row r="16" spans="1:10" ht="10.15" customHeight="1">
      <c r="A16" s="165"/>
      <c r="B16" s="25"/>
      <c r="C16" s="182"/>
      <c r="D16" s="182"/>
      <c r="E16" s="182"/>
      <c r="F16" s="187"/>
      <c r="G16" s="187"/>
      <c r="H16" s="187"/>
      <c r="I16" s="183"/>
      <c r="J16" s="24"/>
    </row>
    <row r="17" spans="1:10" ht="10.15" customHeight="1">
      <c r="A17" s="165"/>
      <c r="B17" s="25"/>
      <c r="C17" s="182"/>
      <c r="D17" s="182"/>
      <c r="E17" s="182"/>
      <c r="F17" s="187"/>
      <c r="G17" s="187"/>
      <c r="H17" s="187"/>
      <c r="I17" s="183"/>
      <c r="J17" s="24"/>
    </row>
    <row r="18" spans="1:10" ht="10.15" customHeight="1">
      <c r="A18" s="165"/>
      <c r="B18" s="25"/>
      <c r="C18" s="182"/>
      <c r="D18" s="182"/>
      <c r="E18" s="182"/>
      <c r="F18" s="187"/>
      <c r="G18" s="187"/>
      <c r="H18" s="187"/>
      <c r="I18" s="183"/>
      <c r="J18" s="24"/>
    </row>
    <row r="19" spans="1:10" ht="10.15" customHeight="1">
      <c r="A19" s="165"/>
      <c r="B19" s="25"/>
      <c r="C19" s="182"/>
      <c r="D19" s="182"/>
      <c r="E19" s="182"/>
      <c r="F19" s="187"/>
      <c r="G19" s="187"/>
      <c r="H19" s="187"/>
      <c r="I19" s="183"/>
      <c r="J19" s="24"/>
    </row>
    <row r="20" spans="1:10" ht="10.15" customHeight="1">
      <c r="A20" s="165"/>
      <c r="B20" s="25"/>
      <c r="C20" s="182"/>
      <c r="D20" s="182"/>
      <c r="E20" s="182"/>
      <c r="F20" s="187"/>
      <c r="G20" s="187"/>
      <c r="H20" s="187"/>
      <c r="I20" s="183"/>
      <c r="J20" s="24"/>
    </row>
    <row r="21" spans="1:10" ht="10.15" customHeight="1">
      <c r="A21" s="165"/>
      <c r="B21" s="25"/>
      <c r="C21" s="182"/>
      <c r="D21" s="182"/>
      <c r="E21" s="182"/>
      <c r="F21" s="187"/>
      <c r="G21" s="187"/>
      <c r="H21" s="187"/>
      <c r="I21" s="183"/>
      <c r="J21" s="24"/>
    </row>
    <row r="22" spans="1:10" ht="10.15" customHeight="1">
      <c r="A22" s="165"/>
      <c r="B22" s="25"/>
      <c r="C22" s="182"/>
      <c r="D22" s="182"/>
      <c r="E22" s="182"/>
      <c r="F22" s="187"/>
      <c r="G22" s="187"/>
      <c r="H22" s="187"/>
      <c r="I22" s="183"/>
      <c r="J22" s="24"/>
    </row>
    <row r="23" spans="1:10" ht="10.15" customHeight="1">
      <c r="A23" s="165"/>
      <c r="B23" s="25"/>
      <c r="C23" s="182"/>
      <c r="D23" s="182"/>
      <c r="E23" s="182"/>
      <c r="F23" s="187"/>
      <c r="G23" s="187"/>
      <c r="H23" s="187"/>
      <c r="I23" s="183"/>
      <c r="J23" s="24"/>
    </row>
    <row r="24" spans="1:10" ht="10.15" customHeight="1">
      <c r="A24" s="165"/>
      <c r="B24" s="25"/>
      <c r="C24" s="182"/>
      <c r="D24" s="182"/>
      <c r="E24" s="182"/>
      <c r="F24" s="187"/>
      <c r="G24" s="187"/>
      <c r="H24" s="187"/>
      <c r="I24" s="183"/>
      <c r="J24" s="24"/>
    </row>
    <row r="25" spans="1:10" ht="10.15" customHeight="1">
      <c r="A25" s="165"/>
      <c r="B25" s="25"/>
      <c r="C25" s="182"/>
      <c r="D25" s="182"/>
      <c r="E25" s="182"/>
      <c r="F25" s="187"/>
      <c r="G25" s="187"/>
      <c r="H25" s="187"/>
      <c r="I25" s="183"/>
      <c r="J25" s="24"/>
    </row>
    <row r="26" spans="1:10" ht="10.15" customHeight="1">
      <c r="A26" s="165"/>
      <c r="B26" s="25"/>
      <c r="C26" s="182"/>
      <c r="D26" s="182"/>
      <c r="E26" s="182"/>
      <c r="F26" s="187"/>
      <c r="G26" s="187"/>
      <c r="H26" s="187"/>
      <c r="I26" s="183"/>
      <c r="J26" s="24"/>
    </row>
    <row r="27" spans="1:10" ht="10.15" customHeight="1">
      <c r="A27" s="165"/>
      <c r="B27" s="25"/>
      <c r="C27" s="182"/>
      <c r="D27" s="182"/>
      <c r="E27" s="182"/>
      <c r="F27" s="187"/>
      <c r="G27" s="187"/>
      <c r="H27" s="187"/>
      <c r="I27" s="183"/>
      <c r="J27" s="24"/>
    </row>
    <row r="28" spans="1:10" ht="10.15" customHeight="1">
      <c r="A28" s="165"/>
      <c r="B28" s="25"/>
      <c r="C28" s="182"/>
      <c r="D28" s="182"/>
      <c r="E28" s="182"/>
      <c r="F28" s="187"/>
      <c r="G28" s="187"/>
      <c r="H28" s="187"/>
      <c r="I28" s="183"/>
      <c r="J28" s="24"/>
    </row>
    <row r="29" spans="1:10" ht="10.15" customHeight="1">
      <c r="A29" s="165"/>
      <c r="B29" s="25"/>
      <c r="C29" s="182"/>
      <c r="D29" s="182"/>
      <c r="E29" s="182"/>
      <c r="F29" s="187"/>
      <c r="G29" s="187"/>
      <c r="H29" s="187"/>
      <c r="I29" s="183"/>
      <c r="J29" s="24"/>
    </row>
    <row r="30" spans="1:10" ht="10.15" customHeight="1">
      <c r="A30" s="165"/>
      <c r="B30" s="25"/>
      <c r="C30" s="182"/>
      <c r="D30" s="182"/>
      <c r="E30" s="182"/>
      <c r="F30" s="187"/>
      <c r="G30" s="187"/>
      <c r="H30" s="187"/>
      <c r="I30" s="183"/>
      <c r="J30" s="24"/>
    </row>
    <row r="31" spans="1:10" ht="10.15" customHeight="1">
      <c r="A31" s="165"/>
      <c r="B31" s="25"/>
      <c r="C31" s="182"/>
      <c r="D31" s="182"/>
      <c r="E31" s="182"/>
      <c r="F31" s="187"/>
      <c r="G31" s="187"/>
      <c r="H31" s="187"/>
      <c r="I31" s="183"/>
      <c r="J31" s="24"/>
    </row>
    <row r="32" spans="1:10" ht="10.15" customHeight="1">
      <c r="A32" s="165"/>
      <c r="B32" s="25"/>
      <c r="C32" s="182"/>
      <c r="D32" s="182"/>
      <c r="E32" s="182"/>
      <c r="F32" s="187"/>
      <c r="G32" s="187"/>
      <c r="H32" s="187"/>
      <c r="I32" s="183"/>
      <c r="J32" s="24"/>
    </row>
    <row r="33" spans="1:10" ht="10.15" customHeight="1">
      <c r="A33" s="165"/>
      <c r="B33" s="25"/>
      <c r="C33" s="182"/>
      <c r="D33" s="182"/>
      <c r="E33" s="182"/>
      <c r="F33" s="187"/>
      <c r="G33" s="187"/>
      <c r="H33" s="187"/>
      <c r="I33" s="183"/>
      <c r="J33" s="24"/>
    </row>
    <row r="34" spans="1:10" ht="10.15" customHeight="1">
      <c r="A34" s="165"/>
      <c r="B34" s="25"/>
      <c r="C34" s="182"/>
      <c r="D34" s="182"/>
      <c r="E34" s="182"/>
      <c r="F34" s="187"/>
      <c r="G34" s="187"/>
      <c r="H34" s="187"/>
      <c r="I34" s="183"/>
      <c r="J34" s="24"/>
    </row>
    <row r="35" spans="1:10" ht="10.15" customHeight="1">
      <c r="A35" s="165"/>
      <c r="B35" s="25"/>
      <c r="C35" s="182"/>
      <c r="D35" s="182"/>
      <c r="E35" s="182"/>
      <c r="F35" s="187"/>
      <c r="G35" s="187"/>
      <c r="H35" s="187"/>
      <c r="I35" s="183"/>
      <c r="J35" s="24"/>
    </row>
    <row r="36" spans="1:10" ht="10.15" customHeight="1">
      <c r="A36" s="165"/>
      <c r="B36" s="25"/>
      <c r="C36" s="182"/>
      <c r="D36" s="182"/>
      <c r="E36" s="182"/>
      <c r="F36" s="187"/>
      <c r="G36" s="187"/>
      <c r="H36" s="187"/>
      <c r="I36" s="183"/>
      <c r="J36" s="24"/>
    </row>
    <row r="37" spans="1:10" ht="10.15" customHeight="1">
      <c r="A37" s="165"/>
      <c r="B37" s="25"/>
      <c r="C37" s="182"/>
      <c r="D37" s="182"/>
      <c r="E37" s="182"/>
      <c r="F37" s="187"/>
      <c r="G37" s="187"/>
      <c r="H37" s="187"/>
      <c r="I37" s="183"/>
      <c r="J37" s="24"/>
    </row>
    <row r="38" spans="1:10" ht="10.15" customHeight="1" thickBot="1">
      <c r="A38" s="166"/>
      <c r="B38" s="167"/>
      <c r="C38" s="167"/>
      <c r="D38" s="168"/>
      <c r="E38" s="168"/>
      <c r="F38" s="188"/>
      <c r="G38" s="188"/>
      <c r="H38" s="188"/>
      <c r="I38" s="160"/>
      <c r="J38" s="167"/>
    </row>
    <row r="39" spans="1:10" ht="12.6" customHeight="1">
      <c r="A39" s="161"/>
      <c r="B39" s="161"/>
      <c r="C39" s="162"/>
      <c r="D39" s="27">
        <v>1</v>
      </c>
      <c r="E39" s="162"/>
      <c r="F39" s="26">
        <f>IF(D39=D2,IF(ISBLANK(G39),"",CONCATENATE(D39,".",E39)),D39)</f>
        <v>1</v>
      </c>
      <c r="G39" s="27" t="s">
        <v>124</v>
      </c>
      <c r="H39" s="27"/>
      <c r="I39" s="27"/>
      <c r="J39" s="161"/>
    </row>
    <row r="40" spans="1:10" ht="22.5" hidden="1">
      <c r="A40" s="6" t="s">
        <v>166</v>
      </c>
      <c r="B40" s="6" t="s">
        <v>9</v>
      </c>
      <c r="C40" s="6" t="s">
        <v>47</v>
      </c>
      <c r="D40" s="9">
        <f>D39</f>
        <v>1</v>
      </c>
      <c r="E40" s="10">
        <f>IF(D39=D1,IF(AND(B40=Данные!$B$7,OR(A40=$A$1,A40=Данные!$C$9)),E39+1,E39),IF(AND(B40=Данные!$B$7,OR(A40=$A$1,A40=Данные!$C$9)),1,0))</f>
        <v>0</v>
      </c>
      <c r="F40" s="173" t="str">
        <f>IF(D40=D39,IF(ISBLANK(G40),"",CONCATENATE(D40,".",E40)),D40)</f>
        <v>1.0</v>
      </c>
      <c r="G40" s="11" t="s">
        <v>177</v>
      </c>
      <c r="H40" s="11" t="s">
        <v>178</v>
      </c>
      <c r="I40" s="11" t="s">
        <v>125</v>
      </c>
      <c r="J40" s="6"/>
    </row>
    <row r="41" spans="1:10" ht="13.9" hidden="1" customHeight="1">
      <c r="A41" s="143" t="str">
        <f>A40</f>
        <v>ТМЦ</v>
      </c>
      <c r="B41" s="6"/>
      <c r="C41" s="13"/>
      <c r="D41" s="7">
        <f>D40</f>
        <v>1</v>
      </c>
      <c r="E41" s="10">
        <f>IF(D40=D39,IF(AND(B41=Данные!$B$7,OR(A41=$A$1,A41=Данные!$C$9)),E40+1,E40),IF(AND(B41=Данные!$B$7,OR(A41=$A$1,A41=Данные!$C$9)),1,0))</f>
        <v>0</v>
      </c>
      <c r="F41" s="173" t="str">
        <f>IF(D41=D40,IF(ISBLANK(G41),"",CONCATENATE(D41,".",E41)),D41)</f>
        <v/>
      </c>
      <c r="G41" s="14"/>
      <c r="H41" s="14"/>
      <c r="I41" s="15" t="str">
        <f>Данные!B3</f>
        <v xml:space="preserve">Изготовитель </v>
      </c>
      <c r="J41" s="12" t="s">
        <v>51</v>
      </c>
    </row>
    <row r="42" spans="1:10" ht="33.75" hidden="1">
      <c r="A42" s="143" t="str">
        <f>A41</f>
        <v>ТМЦ</v>
      </c>
      <c r="B42" s="6"/>
      <c r="C42" s="13"/>
      <c r="D42" s="7">
        <f>D41</f>
        <v>1</v>
      </c>
      <c r="E42" s="10">
        <f>IF(D41=D40,IF(AND(B42=Данные!$B$7,OR(A42=$A$1,A42=Данные!$C$9)),E41+1,E41),IF(AND(B42=Данные!$B$7,OR(A42=$A$1,A42=Данные!$C$9)),1,0))</f>
        <v>0</v>
      </c>
      <c r="F42" s="173" t="str">
        <f>IF(D42=D41,IF(ISBLANK(G42),"",CONCATENATE(D42,".",E42)),D42)</f>
        <v/>
      </c>
      <c r="G42" s="14"/>
      <c r="H42" s="14"/>
      <c r="I42" s="15" t="str">
        <f>Данные!B4</f>
        <v xml:space="preserve">Официальный представитель изготовителя </v>
      </c>
      <c r="J42" s="12" t="s">
        <v>51</v>
      </c>
    </row>
    <row r="43" spans="1:10" ht="13.9" hidden="1" customHeight="1">
      <c r="A43" s="143" t="str">
        <f>A42</f>
        <v>ТМЦ</v>
      </c>
      <c r="B43" s="6"/>
      <c r="C43" s="13"/>
      <c r="D43" s="7">
        <f t="shared" ref="D43:D147" si="0">D42</f>
        <v>1</v>
      </c>
      <c r="E43" s="10">
        <f>IF(D42=D41,IF(AND(B43=Данные!$B$7,OR(A43=$A$1,A43=Данные!$C$9)),E42+1,E42),IF(AND(B43=Данные!$B$7,OR(A43=$A$1,A43=Данные!$C$9)),1,0))</f>
        <v>0</v>
      </c>
      <c r="F43" s="173" t="str">
        <f>IF(D43=D42,IF(ISBLANK(G43),"",CONCATENATE(D43,".",E43)),D43)</f>
        <v/>
      </c>
      <c r="G43" s="14"/>
      <c r="H43" s="14"/>
      <c r="I43" s="15" t="str">
        <f>Данные!B5</f>
        <v>Посредник</v>
      </c>
      <c r="J43" s="12" t="s">
        <v>52</v>
      </c>
    </row>
    <row r="44" spans="1:10" ht="67.5">
      <c r="A44" s="6" t="s">
        <v>167</v>
      </c>
      <c r="B44" s="6" t="s">
        <v>9</v>
      </c>
      <c r="C44" s="6" t="s">
        <v>47</v>
      </c>
      <c r="D44" s="9">
        <f>D43</f>
        <v>1</v>
      </c>
      <c r="E44" s="10">
        <f>IF(D43=D42,IF(AND(B44=Данные!$B$7,OR(A44=$A$1,A44=Данные!$C$9)),E43+1,E43),IF(AND(B44=Данные!$B$7,OR(A44=$A$1,A44=Данные!$C$9)),1,0))</f>
        <v>1</v>
      </c>
      <c r="F44" s="173" t="str">
        <f>IF(D44=D43,IF(ISBLANK(G44),"",CONCATENATE(D44,".",E44)),D44)</f>
        <v>1.1</v>
      </c>
      <c r="G44" s="11" t="s">
        <v>268</v>
      </c>
      <c r="H44" s="11" t="s">
        <v>68</v>
      </c>
      <c r="I44" s="11" t="s">
        <v>125</v>
      </c>
      <c r="J44" s="6"/>
    </row>
    <row r="45" spans="1:10" ht="13.9" customHeight="1">
      <c r="A45" s="143" t="str">
        <f>A44</f>
        <v>общее</v>
      </c>
      <c r="B45" s="6"/>
      <c r="C45" s="13"/>
      <c r="D45" s="7">
        <f t="shared" si="0"/>
        <v>1</v>
      </c>
      <c r="E45" s="10">
        <f>IF(D44=D43,IF(AND(B45=Данные!$B$7,OR(A45=$A$1,A45=Данные!$C$9)),E44+1,E44),IF(AND(B45=Данные!$B$7,OR(A45=$A$1,A45=Данные!$C$9)),1,0))</f>
        <v>1</v>
      </c>
      <c r="F45" s="173" t="str">
        <f t="shared" ref="F45:F145" si="1">IF(D45=D44,IF(ISBLANK(G45),"",CONCATENATE(D45,".",E45)),D45)</f>
        <v/>
      </c>
      <c r="G45" s="14"/>
      <c r="H45" s="14"/>
      <c r="I45" s="15" t="s">
        <v>9</v>
      </c>
      <c r="J45" s="12" t="s">
        <v>51</v>
      </c>
    </row>
    <row r="46" spans="1:10" ht="13.9" customHeight="1">
      <c r="A46" s="143" t="str">
        <f>A45</f>
        <v>общее</v>
      </c>
      <c r="B46" s="6"/>
      <c r="C46" s="13"/>
      <c r="D46" s="7">
        <f t="shared" si="0"/>
        <v>1</v>
      </c>
      <c r="E46" s="10">
        <f>IF(D45=D44,IF(AND(B46=Данные!$B$7,OR(A46=$A$1,A46=Данные!$C$9)),E45+1,E45),IF(AND(B46=Данные!$B$7,OR(A46=$A$1,A46=Данные!$C$9)),1,0))</f>
        <v>1</v>
      </c>
      <c r="F46" s="173" t="str">
        <f t="shared" si="1"/>
        <v/>
      </c>
      <c r="G46" s="14"/>
      <c r="H46" s="14"/>
      <c r="I46" s="15" t="s">
        <v>10</v>
      </c>
      <c r="J46" s="12" t="s">
        <v>52</v>
      </c>
    </row>
    <row r="47" spans="1:10" ht="90">
      <c r="A47" s="6" t="s">
        <v>165</v>
      </c>
      <c r="B47" s="6" t="s">
        <v>9</v>
      </c>
      <c r="C47" s="6" t="s">
        <v>47</v>
      </c>
      <c r="D47" s="9">
        <f>D46</f>
        <v>1</v>
      </c>
      <c r="E47" s="10">
        <f>IF(D46=D45,IF(AND(B47=Данные!$B$7,OR(A47=$A$1,A47=Данные!$C$9)),E46+1,E46),IF(AND(B47=Данные!$B$7,OR(A47=$A$1,A47=Данные!$C$9)),1,0))</f>
        <v>2</v>
      </c>
      <c r="F47" s="173" t="str">
        <f t="shared" si="1"/>
        <v>1.2</v>
      </c>
      <c r="G47" s="11" t="s">
        <v>267</v>
      </c>
      <c r="H47" s="11" t="s">
        <v>251</v>
      </c>
      <c r="I47" s="11" t="s">
        <v>125</v>
      </c>
      <c r="J47" s="6"/>
    </row>
    <row r="48" spans="1:10">
      <c r="A48" s="143" t="str">
        <f>A47</f>
        <v>СМР</v>
      </c>
      <c r="B48" s="6"/>
      <c r="C48" s="13"/>
      <c r="D48" s="7">
        <f t="shared" si="0"/>
        <v>1</v>
      </c>
      <c r="E48" s="10">
        <f>IF(D47=D46,IF(AND(B48=Данные!$B$7,OR(A48=$A$1,A48=Данные!$C$9)),E47+1,E47),IF(AND(B48=Данные!$B$7,OR(A48=$A$1,A48=Данные!$C$9)),1,0))</f>
        <v>2</v>
      </c>
      <c r="F48" s="173" t="str">
        <f t="shared" si="1"/>
        <v/>
      </c>
      <c r="G48" s="14"/>
      <c r="H48" s="14"/>
      <c r="I48" s="15" t="s">
        <v>11</v>
      </c>
      <c r="J48" s="12" t="s">
        <v>51</v>
      </c>
    </row>
    <row r="49" spans="1:10">
      <c r="A49" s="143" t="str">
        <f>A48</f>
        <v>СМР</v>
      </c>
      <c r="B49" s="6"/>
      <c r="C49" s="13"/>
      <c r="D49" s="7">
        <f>D48</f>
        <v>1</v>
      </c>
      <c r="E49" s="10">
        <f>IF(D48=D47,IF(AND(B49=Данные!$B$7,OR(A49=$A$1,A49=Данные!$C$9)),E48+1,E48),IF(AND(B49=Данные!$B$7,OR(A49=$A$1,A49=Данные!$C$9)),1,0))</f>
        <v>2</v>
      </c>
      <c r="F49" s="173" t="str">
        <f t="shared" si="1"/>
        <v/>
      </c>
      <c r="G49" s="14"/>
      <c r="H49" s="14"/>
      <c r="I49" s="15" t="s">
        <v>10</v>
      </c>
      <c r="J49" s="12" t="s">
        <v>52</v>
      </c>
    </row>
    <row r="50" spans="1:10" hidden="1">
      <c r="A50" s="6" t="s">
        <v>166</v>
      </c>
      <c r="B50" s="6" t="s">
        <v>9</v>
      </c>
      <c r="C50" s="6" t="s">
        <v>47</v>
      </c>
      <c r="D50" s="9">
        <f>D49</f>
        <v>1</v>
      </c>
      <c r="E50" s="10">
        <f>IF(D49=D48,IF(AND(B50=Данные!$B$7,OR(A50=$A$1,A50=Данные!$C$9)),E49+1,E49),IF(AND(B50=Данные!$B$7,OR(A50=$A$1,A50=Данные!$C$9)),1,0))</f>
        <v>2</v>
      </c>
      <c r="F50" s="173" t="str">
        <f>IF(D50=D49,IF(ISBLANK(G50),"",CONCATENATE(D50,".",E50)),D50)</f>
        <v>1.2</v>
      </c>
      <c r="G50" s="11" t="s">
        <v>179</v>
      </c>
      <c r="H50" s="11" t="s">
        <v>179</v>
      </c>
      <c r="I50" s="11" t="s">
        <v>125</v>
      </c>
      <c r="J50" s="6"/>
    </row>
    <row r="51" spans="1:10" ht="22.5" hidden="1">
      <c r="A51" s="143" t="str">
        <f>A50</f>
        <v>ТМЦ</v>
      </c>
      <c r="B51" s="6"/>
      <c r="C51" s="13"/>
      <c r="D51" s="7">
        <f t="shared" si="0"/>
        <v>1</v>
      </c>
      <c r="E51" s="10">
        <f>IF(D50=D49,IF(AND(B51=Данные!$B$7,OR(A51=$A$1,A51=Данные!$C$9)),E50+1,E50),IF(AND(B51=Данные!$B$7,OR(A51=$A$1,A51=Данные!$C$9)),1,0))</f>
        <v>2</v>
      </c>
      <c r="F51" s="173" t="str">
        <f>Данные!B3</f>
        <v xml:space="preserve">Изготовитель </v>
      </c>
      <c r="G51" s="18" t="s">
        <v>66</v>
      </c>
      <c r="H51" s="18" t="s">
        <v>180</v>
      </c>
      <c r="I51" s="15" t="s">
        <v>11</v>
      </c>
      <c r="J51" s="12" t="s">
        <v>51</v>
      </c>
    </row>
    <row r="52" spans="1:10" ht="56.25" hidden="1">
      <c r="A52" s="143" t="str">
        <f>A51</f>
        <v>ТМЦ</v>
      </c>
      <c r="B52" s="6"/>
      <c r="C52" s="13"/>
      <c r="D52" s="7">
        <f>D51</f>
        <v>1</v>
      </c>
      <c r="E52" s="10">
        <f>IF(D51=D50,IF(AND(B52=Данные!$B$7,OR(A52=$A$1,A52=Данные!$C$9)),E51+1,E51),IF(AND(B52=Данные!$B$7,OR(A52=$A$1,A52=Данные!$C$9)),1,0))</f>
        <v>2</v>
      </c>
      <c r="F52" s="173" t="str">
        <f>Данные!B4</f>
        <v xml:space="preserve">Официальный представитель изготовителя </v>
      </c>
      <c r="G52" s="18" t="s">
        <v>224</v>
      </c>
      <c r="H52" s="18" t="s">
        <v>225</v>
      </c>
      <c r="I52" s="15" t="s">
        <v>10</v>
      </c>
      <c r="J52" s="12" t="s">
        <v>52</v>
      </c>
    </row>
    <row r="53" spans="1:10" ht="33.75" hidden="1">
      <c r="A53" s="6" t="s">
        <v>166</v>
      </c>
      <c r="B53" s="6" t="s">
        <v>9</v>
      </c>
      <c r="C53" s="6" t="s">
        <v>47</v>
      </c>
      <c r="D53" s="9">
        <f>D52</f>
        <v>1</v>
      </c>
      <c r="E53" s="10">
        <f>IF(D52=D51,IF(AND(B53=Данные!$B$7,OR(A53=$A$1,A53=Данные!$C$9)),E52+1,E52),IF(AND(B53=Данные!$B$7,OR(A53=$A$1,A53=Данные!$C$9)),1,0))</f>
        <v>2</v>
      </c>
      <c r="F53" s="173" t="str">
        <f>IF(D53=D52,IF(ISBLANK(G53),"",CONCATENATE(D53,".",E53)),D53)</f>
        <v>1.2</v>
      </c>
      <c r="G53" s="11" t="s">
        <v>266</v>
      </c>
      <c r="H53" s="11" t="s">
        <v>214</v>
      </c>
      <c r="I53" s="11" t="s">
        <v>125</v>
      </c>
      <c r="J53" s="6"/>
    </row>
    <row r="54" spans="1:10" hidden="1">
      <c r="A54" s="143" t="str">
        <f>A53</f>
        <v>ТМЦ</v>
      </c>
      <c r="B54" s="6"/>
      <c r="C54" s="13"/>
      <c r="D54" s="7">
        <f t="shared" si="0"/>
        <v>1</v>
      </c>
      <c r="E54" s="10">
        <f>IF(D53=D52,IF(AND(B54=Данные!$B$7,OR(A54=$A$1,A54=Данные!$C$9)),E53+1,E53),IF(AND(B54=Данные!$B$7,OR(A54=$A$1,A54=Данные!$C$9)),1,0))</f>
        <v>2</v>
      </c>
      <c r="F54" s="173" t="str">
        <f>IF(D54=D53,IF(ISBLANK(G54),"",CONCATENATE(D54,".",E54)),D54)</f>
        <v/>
      </c>
      <c r="G54" s="14"/>
      <c r="H54" s="14"/>
      <c r="I54" s="15" t="s">
        <v>9</v>
      </c>
      <c r="J54" s="12" t="s">
        <v>51</v>
      </c>
    </row>
    <row r="55" spans="1:10" hidden="1">
      <c r="A55" s="143" t="str">
        <f>A54</f>
        <v>ТМЦ</v>
      </c>
      <c r="B55" s="6"/>
      <c r="C55" s="13"/>
      <c r="D55" s="7">
        <f t="shared" si="0"/>
        <v>1</v>
      </c>
      <c r="E55" s="10">
        <f>IF(D54=D53,IF(AND(B55=Данные!$B$7,OR(A55=$A$1,A55=Данные!$C$9)),E54+1,E54),IF(AND(B55=Данные!$B$7,OR(A55=$A$1,A55=Данные!$C$9)),1,0))</f>
        <v>2</v>
      </c>
      <c r="F55" s="173" t="str">
        <f>IF(D55=D54,IF(ISBLANK(G55),"",CONCATENATE(D55,".",E55)),D55)</f>
        <v/>
      </c>
      <c r="G55" s="14"/>
      <c r="H55" s="14"/>
      <c r="I55" s="15" t="s">
        <v>10</v>
      </c>
      <c r="J55" s="12" t="s">
        <v>52</v>
      </c>
    </row>
    <row r="56" spans="1:10" ht="22.5">
      <c r="A56" s="143"/>
      <c r="B56" s="6"/>
      <c r="C56" s="7"/>
      <c r="D56" s="8">
        <f>D55+1</f>
        <v>2</v>
      </c>
      <c r="E56" s="10">
        <f>IF(D55=D54,IF(AND(B56=Данные!$B$7,OR(A56=$A$1,A56=Данные!$C$9)),E55+1,E55),IF(AND(B56=Данные!$B$7,OR(A56=$A$1,A56=Данные!$C$9)),1,0))</f>
        <v>2</v>
      </c>
      <c r="F56" s="173">
        <f t="shared" ref="F56:F57" si="2">IF(D56=D55,IF(ISBLANK(G56),"",CONCATENATE(D56,".",E56)),D56)</f>
        <v>2</v>
      </c>
      <c r="G56" s="16" t="s">
        <v>186</v>
      </c>
      <c r="H56" s="8"/>
      <c r="I56" s="8"/>
      <c r="J56" s="6"/>
    </row>
    <row r="57" spans="1:10" ht="34.5" thickBot="1">
      <c r="A57" s="6" t="s">
        <v>167</v>
      </c>
      <c r="B57" s="6" t="s">
        <v>9</v>
      </c>
      <c r="C57" s="6" t="s">
        <v>47</v>
      </c>
      <c r="D57" s="9">
        <f>D56</f>
        <v>2</v>
      </c>
      <c r="E57" s="10">
        <f>IF(D56=D55,IF(AND(B57=Данные!$B$7,OR(A57=$A$1,A57=Данные!$C$9)),E56+1,E56),IF(AND(B57=Данные!$B$7,OR(A57=$A$1,A57=Данные!$C$9)),1,0))</f>
        <v>1</v>
      </c>
      <c r="F57" s="173" t="str">
        <f t="shared" si="2"/>
        <v>2.1</v>
      </c>
      <c r="G57" s="159" t="s">
        <v>69</v>
      </c>
      <c r="H57" s="159" t="str">
        <f>H44</f>
        <v>Выписка из ЕГРЮЛ, заверенная печатью организации и подписью руководителя.pdf</v>
      </c>
      <c r="I57" s="159" t="s">
        <v>125</v>
      </c>
      <c r="J57" s="176"/>
    </row>
    <row r="58" spans="1:10" ht="13.9" customHeight="1">
      <c r="A58" s="143" t="str">
        <f>A57</f>
        <v>общее</v>
      </c>
      <c r="B58" s="6"/>
      <c r="C58" s="12"/>
      <c r="D58" s="7">
        <f t="shared" si="0"/>
        <v>2</v>
      </c>
      <c r="E58" s="10">
        <f>IF(D57=D56,IF(AND(B58=Данные!$B$7,OR(A58=$A$1,A58=Данные!$C$9)),E57+1,E57),IF(AND(B58=Данные!$B$7,OR(A58=$A$1,A58=Данные!$C$9)),1,0))</f>
        <v>1</v>
      </c>
      <c r="F58" s="218" t="s">
        <v>181</v>
      </c>
      <c r="G58" s="151"/>
      <c r="H58" s="151"/>
      <c r="I58" s="145" t="s">
        <v>183</v>
      </c>
      <c r="J58" s="152" t="s">
        <v>52</v>
      </c>
    </row>
    <row r="59" spans="1:10">
      <c r="A59" s="143" t="str">
        <f>A58</f>
        <v>общее</v>
      </c>
      <c r="B59" s="6"/>
      <c r="C59" s="12"/>
      <c r="D59" s="7">
        <f t="shared" si="0"/>
        <v>2</v>
      </c>
      <c r="E59" s="10">
        <f>IF(D58=D57,IF(AND(B59=Данные!$B$7,OR(A59=$A$1,A59=Данные!$C$9)),E58+1,E58),IF(AND(B59=Данные!$B$7,OR(A59=$A$1,A59=Данные!$C$9)),1,0))</f>
        <v>1</v>
      </c>
      <c r="F59" s="153"/>
      <c r="G59" s="14"/>
      <c r="H59" s="14"/>
      <c r="I59" s="15" t="s">
        <v>184</v>
      </c>
      <c r="J59" s="154" t="s">
        <v>52</v>
      </c>
    </row>
    <row r="60" spans="1:10" ht="21" customHeight="1" thickBot="1">
      <c r="A60" s="143" t="str">
        <f t="shared" ref="A60:A62" si="3">A59</f>
        <v>общее</v>
      </c>
      <c r="B60" s="6"/>
      <c r="C60" s="12"/>
      <c r="D60" s="7">
        <f t="shared" si="0"/>
        <v>2</v>
      </c>
      <c r="E60" s="10">
        <f>IF(D59=D58,IF(AND(B60=Данные!$B$7,OR(A60=$A$1,A60=Данные!$C$9)),E59+1,E59),IF(AND(B60=Данные!$B$7,OR(A60=$A$1,A60=Данные!$C$9)),1,0))</f>
        <v>1</v>
      </c>
      <c r="F60" s="155" t="str">
        <f>IF(D60=D58,IF(ISBLANK(G60),"",CONCATENATE(D60,".",E60)),D60)</f>
        <v/>
      </c>
      <c r="G60" s="156"/>
      <c r="H60" s="156"/>
      <c r="I60" s="157" t="s">
        <v>86</v>
      </c>
      <c r="J60" s="158" t="s">
        <v>51</v>
      </c>
    </row>
    <row r="61" spans="1:10" ht="30.6" customHeight="1">
      <c r="A61" s="143" t="str">
        <f t="shared" si="3"/>
        <v>общее</v>
      </c>
      <c r="B61" s="6"/>
      <c r="C61" s="12"/>
      <c r="D61" s="7">
        <f t="shared" si="0"/>
        <v>2</v>
      </c>
      <c r="E61" s="147">
        <f>IF(D60=D59,IF(AND(B61=Данные!$B$7,OR(A61=$A$1,A61=Данные!$C$9)),E60+1,E60),IF(AND(B61=Данные!$B$7,OR(A61=$A$1,A61=Данные!$C$9)),1,0))</f>
        <v>1</v>
      </c>
      <c r="F61" s="149" t="str">
        <f>Данные!B4</f>
        <v xml:space="preserve">Официальный представитель изготовителя </v>
      </c>
      <c r="G61" s="150"/>
      <c r="H61" s="151"/>
      <c r="I61" s="145" t="s">
        <v>183</v>
      </c>
      <c r="J61" s="152" t="s">
        <v>52</v>
      </c>
    </row>
    <row r="62" spans="1:10" ht="21" customHeight="1">
      <c r="A62" s="143" t="str">
        <f t="shared" si="3"/>
        <v>общее</v>
      </c>
      <c r="B62" s="6"/>
      <c r="C62" s="12"/>
      <c r="D62" s="7">
        <f t="shared" si="0"/>
        <v>2</v>
      </c>
      <c r="E62" s="147">
        <f>IF(D61=D60,IF(AND(B62=Данные!$B$7,OR(A62=$A$1,A62=Данные!$C$9)),E61+1,E61),IF(AND(B62=Данные!$B$7,OR(A62=$A$1,A62=Данные!$C$9)),1,0))</f>
        <v>1</v>
      </c>
      <c r="F62" s="153"/>
      <c r="G62" s="14"/>
      <c r="H62" s="14"/>
      <c r="I62" s="15" t="s">
        <v>184</v>
      </c>
      <c r="J62" s="154" t="s">
        <v>51</v>
      </c>
    </row>
    <row r="63" spans="1:10" ht="21" customHeight="1" thickBot="1">
      <c r="A63" s="143" t="str">
        <f>A62</f>
        <v>общее</v>
      </c>
      <c r="B63" s="6"/>
      <c r="C63" s="12"/>
      <c r="D63" s="7">
        <f t="shared" si="0"/>
        <v>2</v>
      </c>
      <c r="E63" s="147">
        <f>IF(D62=D61,IF(AND(B63=Данные!$B$7,OR(A63=$A$1,A63=Данные!$C$9)),E62+1,E62),IF(AND(B63=Данные!$B$7,OR(A63=$A$1,A63=Данные!$C$9)),1,0))</f>
        <v>1</v>
      </c>
      <c r="F63" s="155"/>
      <c r="G63" s="156"/>
      <c r="H63" s="156"/>
      <c r="I63" s="157" t="s">
        <v>86</v>
      </c>
      <c r="J63" s="158" t="s">
        <v>51</v>
      </c>
    </row>
    <row r="64" spans="1:10" ht="78.75" hidden="1">
      <c r="A64" s="6" t="s">
        <v>166</v>
      </c>
      <c r="B64" s="6" t="s">
        <v>9</v>
      </c>
      <c r="C64" s="6" t="s">
        <v>47</v>
      </c>
      <c r="D64" s="9">
        <f t="shared" si="0"/>
        <v>2</v>
      </c>
      <c r="E64" s="10">
        <f>IF(D63=D62,IF(AND(B64=Данные!$B$7,OR(A64=$A$1,A64=Данные!$C$9)),E63+1,E63),IF(AND(B64=Данные!$B$7,OR(A64=$A$1,A64=Данные!$C$9)),1,0))</f>
        <v>1</v>
      </c>
      <c r="F64" s="173" t="str">
        <f>IF(D64=D63,IF(ISBLANK(G64),"",CONCATENATE(D64,".",E64)),D64)</f>
        <v>2.1</v>
      </c>
      <c r="G64" s="148" t="s">
        <v>187</v>
      </c>
      <c r="H64" s="148" t="s">
        <v>188</v>
      </c>
      <c r="I64" s="148" t="s">
        <v>190</v>
      </c>
      <c r="J64" s="161"/>
    </row>
    <row r="65" spans="1:10" ht="13.9" hidden="1" customHeight="1">
      <c r="A65" s="143" t="str">
        <f>A64</f>
        <v>ТМЦ</v>
      </c>
      <c r="B65" s="6"/>
      <c r="C65" s="13"/>
      <c r="D65" s="7">
        <f t="shared" si="0"/>
        <v>2</v>
      </c>
      <c r="E65" s="10">
        <f>IF(D64=D63,IF(AND(B65=Данные!$B$7,OR(A65=$A$1,A65=Данные!$C$9)),E64+1,E64),IF(AND(B65=Данные!$B$7,OR(A65=$A$1,A65=Данные!$C$9)),1,0))</f>
        <v>1</v>
      </c>
      <c r="F65" s="173" t="str">
        <f>IF(D65=D64,IF(ISBLANK(G65),"",CONCATENATE(D65,".",E65)),D65)</f>
        <v/>
      </c>
      <c r="G65" s="14"/>
      <c r="H65" s="14"/>
      <c r="I65" s="15" t="s">
        <v>57</v>
      </c>
      <c r="J65" s="12" t="s">
        <v>52</v>
      </c>
    </row>
    <row r="66" spans="1:10" ht="13.9" hidden="1" customHeight="1">
      <c r="A66" s="143" t="str">
        <f>A65</f>
        <v>ТМЦ</v>
      </c>
      <c r="B66" s="6"/>
      <c r="C66" s="13"/>
      <c r="D66" s="7">
        <f t="shared" si="0"/>
        <v>2</v>
      </c>
      <c r="E66" s="10">
        <f>IF(D65=D64,IF(AND(B66=Данные!$B$7,OR(A66=$A$1,A66=Данные!$C$9)),E65+1,E65),IF(AND(B66=Данные!$B$7,OR(A66=$A$1,A66=Данные!$C$9)),1,0))</f>
        <v>1</v>
      </c>
      <c r="F66" s="173" t="str">
        <f>IF(D66=D65,IF(ISBLANK(G66),"",CONCATENATE(D66,".",E66)),D66)</f>
        <v/>
      </c>
      <c r="G66" s="14"/>
      <c r="H66" s="14"/>
      <c r="I66" s="15" t="s">
        <v>86</v>
      </c>
      <c r="J66" s="12" t="s">
        <v>51</v>
      </c>
    </row>
    <row r="67" spans="1:10" ht="33.75" hidden="1">
      <c r="A67" s="6" t="s">
        <v>166</v>
      </c>
      <c r="B67" s="6" t="s">
        <v>9</v>
      </c>
      <c r="C67" s="6" t="s">
        <v>47</v>
      </c>
      <c r="D67" s="9">
        <f t="shared" si="0"/>
        <v>2</v>
      </c>
      <c r="E67" s="10">
        <f>IF(D66=D65,IF(AND(B67=Данные!$B$7,OR(A67=$A$1,A67=Данные!$C$9)),E66+1,E66),IF(AND(B67=Данные!$B$7,OR(A67=$A$1,A67=Данные!$C$9)),1,0))</f>
        <v>1</v>
      </c>
      <c r="F67" s="173" t="str">
        <f>IF(D67=D66,IF(ISBLANK(G67),"",CONCATENATE(D67,".",E67)),D67)</f>
        <v>2.1</v>
      </c>
      <c r="G67" s="11" t="s">
        <v>179</v>
      </c>
      <c r="H67" s="11" t="s">
        <v>25</v>
      </c>
      <c r="I67" s="11" t="s">
        <v>190</v>
      </c>
      <c r="J67" s="6"/>
    </row>
    <row r="68" spans="1:10" ht="33.75" hidden="1">
      <c r="A68" s="143" t="str">
        <f>A67</f>
        <v>ТМЦ</v>
      </c>
      <c r="B68" s="6"/>
      <c r="C68" s="13"/>
      <c r="D68" s="7">
        <f t="shared" si="0"/>
        <v>2</v>
      </c>
      <c r="E68" s="10">
        <f>IF(D67=D66,IF(AND(B68=Данные!$B$7,OR(A68=$A$1,A68=Данные!$C$9)),E67+1,E67),IF(AND(B68=Данные!$B$7,OR(A68=$A$1,A68=Данные!$C$9)),1,0))</f>
        <v>1</v>
      </c>
      <c r="F68" s="173" t="str">
        <f>Данные!B4</f>
        <v xml:space="preserve">Официальный представитель изготовителя </v>
      </c>
      <c r="G68" s="18" t="s">
        <v>83</v>
      </c>
      <c r="H68" s="14"/>
      <c r="I68" s="15" t="s">
        <v>183</v>
      </c>
      <c r="J68" s="12" t="s">
        <v>52</v>
      </c>
    </row>
    <row r="69" spans="1:10" ht="13.9" hidden="1" customHeight="1">
      <c r="A69" s="143" t="str">
        <f>A68</f>
        <v>ТМЦ</v>
      </c>
      <c r="B69" s="6"/>
      <c r="C69" s="13"/>
      <c r="D69" s="7">
        <f t="shared" si="0"/>
        <v>2</v>
      </c>
      <c r="E69" s="10">
        <f>IF(D68=D67,IF(AND(B69=Данные!$B$7,OR(A69=$A$1,A69=Данные!$C$9)),E68+1,E68),IF(AND(B69=Данные!$B$7,OR(A69=$A$1,A69=Данные!$C$9)),1,0))</f>
        <v>1</v>
      </c>
      <c r="F69" s="173"/>
      <c r="G69" s="14" t="s">
        <v>65</v>
      </c>
      <c r="H69" s="14"/>
      <c r="I69" s="15" t="s">
        <v>189</v>
      </c>
      <c r="J69" s="12" t="s">
        <v>51</v>
      </c>
    </row>
    <row r="70" spans="1:10" ht="50.45" customHeight="1">
      <c r="A70" s="6" t="s">
        <v>165</v>
      </c>
      <c r="B70" s="6" t="s">
        <v>9</v>
      </c>
      <c r="C70" s="6" t="s">
        <v>47</v>
      </c>
      <c r="D70" s="9">
        <f t="shared" si="0"/>
        <v>2</v>
      </c>
      <c r="E70" s="10">
        <f>IF(D69=D68,IF(AND(B70=Данные!$B$7,OR(A70=$A$1,A70=Данные!$C$9)),E69+1,E69),IF(AND(B70=Данные!$B$7,OR(A70=$A$1,A70=Данные!$C$9)),1,0))</f>
        <v>2</v>
      </c>
      <c r="F70" s="173" t="str">
        <f>IF(D70=D69,IF(ISBLANK(G70),"",CONCATENATE(D70,".",E70)),D70)</f>
        <v>2.2</v>
      </c>
      <c r="G70" s="11" t="s">
        <v>262</v>
      </c>
      <c r="H70" s="11" t="s">
        <v>263</v>
      </c>
      <c r="I70" s="11" t="s">
        <v>125</v>
      </c>
      <c r="J70" s="12"/>
    </row>
    <row r="71" spans="1:10" ht="21" customHeight="1">
      <c r="A71" s="143" t="str">
        <f>A70</f>
        <v>СМР</v>
      </c>
      <c r="B71" s="6"/>
      <c r="C71" s="12"/>
      <c r="D71" s="7">
        <f t="shared" si="0"/>
        <v>2</v>
      </c>
      <c r="E71" s="10">
        <f>IF(D70=D69,IF(AND(B71=Данные!$B$7,OR(A71=$A$1,A71=Данные!$C$9)),E70+1,E70),IF(AND(B71=Данные!$B$7,OR(A71=$A$1,A71=Данные!$C$9)),1,0))</f>
        <v>2</v>
      </c>
      <c r="F71" s="173" t="str">
        <f t="shared" ref="F71:F73" si="4">IF(D71=D70,IF(ISBLANK(G71),"",CONCATENATE(D71,".",E71)),D71)</f>
        <v/>
      </c>
      <c r="G71" s="14"/>
      <c r="H71" s="14"/>
      <c r="I71" s="15" t="s">
        <v>11</v>
      </c>
      <c r="J71" s="12" t="s">
        <v>51</v>
      </c>
    </row>
    <row r="72" spans="1:10" ht="21" customHeight="1">
      <c r="A72" s="143" t="str">
        <f>A71</f>
        <v>СМР</v>
      </c>
      <c r="B72" s="6"/>
      <c r="C72" s="12"/>
      <c r="D72" s="7">
        <f t="shared" si="0"/>
        <v>2</v>
      </c>
      <c r="E72" s="10">
        <f>IF(D71=D70,IF(AND(B72=Данные!$B$7,OR(A72=$A$1,A72=Данные!$C$9)),E71+1,E71),IF(AND(B72=Данные!$B$7,OR(A72=$A$1,A72=Данные!$C$9)),1,0))</f>
        <v>2</v>
      </c>
      <c r="F72" s="173" t="str">
        <f t="shared" si="4"/>
        <v/>
      </c>
      <c r="G72" s="14"/>
      <c r="H72" s="14"/>
      <c r="I72" s="15" t="s">
        <v>10</v>
      </c>
      <c r="J72" s="12" t="s">
        <v>52</v>
      </c>
    </row>
    <row r="73" spans="1:10" ht="33.75">
      <c r="A73" s="6" t="s">
        <v>167</v>
      </c>
      <c r="B73" s="6" t="s">
        <v>9</v>
      </c>
      <c r="C73" s="6" t="s">
        <v>47</v>
      </c>
      <c r="D73" s="9">
        <f t="shared" si="0"/>
        <v>2</v>
      </c>
      <c r="E73" s="10">
        <f>IF(D72=D71,IF(AND(B73=Данные!$B$7,OR(A73=$A$1,A73=Данные!$C$9)),E72+1,E72),IF(AND(B73=Данные!$B$7,OR(A73=$A$1,A73=Данные!$C$9)),1,0))</f>
        <v>3</v>
      </c>
      <c r="F73" s="173" t="str">
        <f t="shared" si="4"/>
        <v>2.3</v>
      </c>
      <c r="G73" s="11" t="s">
        <v>235</v>
      </c>
      <c r="H73" s="11" t="s">
        <v>25</v>
      </c>
      <c r="I73" s="11" t="s">
        <v>79</v>
      </c>
      <c r="J73" s="6"/>
    </row>
    <row r="74" spans="1:10" ht="13.9" customHeight="1">
      <c r="A74" s="143" t="str">
        <f>A73</f>
        <v>общее</v>
      </c>
      <c r="B74" s="6"/>
      <c r="C74" s="13"/>
      <c r="D74" s="7">
        <f t="shared" si="0"/>
        <v>2</v>
      </c>
      <c r="E74" s="10">
        <f>IF(D73=D72,IF(AND(B74=Данные!$B$7,OR(A74=$A$1,A74=Данные!$C$9)),E73+1,E73),IF(AND(B74=Данные!$B$7,OR(A74=$A$1,A74=Данные!$C$9)),1,0))</f>
        <v>3</v>
      </c>
      <c r="F74" s="173" t="str">
        <f t="shared" si="1"/>
        <v/>
      </c>
      <c r="G74" s="14"/>
      <c r="H74" s="14"/>
      <c r="I74" s="15" t="s">
        <v>73</v>
      </c>
      <c r="J74" s="12" t="s">
        <v>51</v>
      </c>
    </row>
    <row r="75" spans="1:10" ht="13.15" customHeight="1">
      <c r="A75" s="143" t="str">
        <f>A74</f>
        <v>общее</v>
      </c>
      <c r="B75" s="6"/>
      <c r="C75" s="13"/>
      <c r="D75" s="7">
        <f t="shared" si="0"/>
        <v>2</v>
      </c>
      <c r="E75" s="10">
        <f>IF(D74=D73,IF(AND(B75=Данные!$B$7,OR(A75=$A$1,A75=Данные!$C$9)),E74+1,E74),IF(AND(B75=Данные!$B$7,OR(A75=$A$1,A75=Данные!$C$9)),1,0))</f>
        <v>3</v>
      </c>
      <c r="F75" s="173" t="str">
        <f t="shared" si="1"/>
        <v/>
      </c>
      <c r="G75" s="14"/>
      <c r="H75" s="14"/>
      <c r="I75" s="15" t="s">
        <v>74</v>
      </c>
      <c r="J75" s="12" t="s">
        <v>52</v>
      </c>
    </row>
    <row r="76" spans="1:10" ht="13.9" customHeight="1">
      <c r="A76" s="143"/>
      <c r="B76" s="6"/>
      <c r="C76" s="7"/>
      <c r="D76" s="8">
        <f>D75+1</f>
        <v>3</v>
      </c>
      <c r="E76" s="10">
        <f>IF(D75=D74,IF(AND(B76=Данные!$B$7,OR(A76=$A$1,A76=Данные!$C$9)),E75+1,E75),IF(AND(B76=Данные!$B$7,OR(A76=$A$1,A76=Данные!$C$9)),1,0))</f>
        <v>3</v>
      </c>
      <c r="F76" s="173">
        <f>IF(D76=D75,IF(ISBLANK(G76),"",CONCATENATE(D76,".",E76)),D76)</f>
        <v>3</v>
      </c>
      <c r="G76" s="8" t="s">
        <v>70</v>
      </c>
      <c r="H76" s="8"/>
      <c r="I76" s="8"/>
      <c r="J76" s="6"/>
    </row>
    <row r="77" spans="1:10" ht="90">
      <c r="A77" s="6" t="s">
        <v>167</v>
      </c>
      <c r="B77" s="6" t="s">
        <v>9</v>
      </c>
      <c r="C77" s="6" t="s">
        <v>47</v>
      </c>
      <c r="D77" s="9">
        <f t="shared" si="0"/>
        <v>3</v>
      </c>
      <c r="E77" s="10">
        <f>IF(D76=D75,IF(AND(B77=Данные!$B$7,OR(A77=$A$1,A77=Данные!$C$9)),E76+1,E76),IF(AND(B77=Данные!$B$7,OR(A77=$A$1,A77=Данные!$C$9)),1,0))</f>
        <v>1</v>
      </c>
      <c r="F77" s="173" t="str">
        <f t="shared" si="1"/>
        <v>3.1</v>
      </c>
      <c r="G77" s="11" t="s">
        <v>89</v>
      </c>
      <c r="H77" s="11" t="s">
        <v>146</v>
      </c>
      <c r="I77" s="11" t="s">
        <v>125</v>
      </c>
      <c r="J77" s="6"/>
    </row>
    <row r="78" spans="1:10" ht="13.9" customHeight="1">
      <c r="A78" s="143" t="str">
        <f>A77</f>
        <v>общее</v>
      </c>
      <c r="B78" s="6"/>
      <c r="C78" s="13"/>
      <c r="D78" s="7">
        <f t="shared" si="0"/>
        <v>3</v>
      </c>
      <c r="E78" s="10">
        <f>IF(D77=D76,IF(AND(B78=Данные!$B$7,OR(A78=$A$1,A78=Данные!$C$9)),E77+1,E77),IF(AND(B78=Данные!$B$7,OR(A78=$A$1,A78=Данные!$C$9)),1,0))</f>
        <v>1</v>
      </c>
      <c r="F78" s="173" t="str">
        <f t="shared" si="1"/>
        <v/>
      </c>
      <c r="G78" s="14"/>
      <c r="H78" s="14"/>
      <c r="I78" s="15" t="s">
        <v>11</v>
      </c>
      <c r="J78" s="12" t="s">
        <v>51</v>
      </c>
    </row>
    <row r="79" spans="1:10" ht="13.9" customHeight="1">
      <c r="A79" s="143" t="str">
        <f>A78</f>
        <v>общее</v>
      </c>
      <c r="B79" s="6"/>
      <c r="C79" s="13"/>
      <c r="D79" s="7">
        <f t="shared" si="0"/>
        <v>3</v>
      </c>
      <c r="E79" s="10">
        <f>IF(D78=D77,IF(AND(B79=Данные!$B$7,OR(A79=$A$1,A79=Данные!$C$9)),E78+1,E78),IF(AND(B79=Данные!$B$7,OR(A79=$A$1,A79=Данные!$C$9)),1,0))</f>
        <v>1</v>
      </c>
      <c r="F79" s="173" t="str">
        <f t="shared" si="1"/>
        <v/>
      </c>
      <c r="G79" s="14"/>
      <c r="H79" s="14"/>
      <c r="I79" s="15" t="s">
        <v>10</v>
      </c>
      <c r="J79" s="12" t="s">
        <v>52</v>
      </c>
    </row>
    <row r="80" spans="1:10" ht="45">
      <c r="A80" s="6" t="s">
        <v>167</v>
      </c>
      <c r="B80" s="6" t="s">
        <v>9</v>
      </c>
      <c r="C80" s="6" t="s">
        <v>47</v>
      </c>
      <c r="D80" s="9">
        <f t="shared" si="0"/>
        <v>3</v>
      </c>
      <c r="E80" s="10">
        <f>IF(D79=D78,IF(AND(B80=Данные!$B$7,OR(A80=$A$1,A80=Данные!$C$9)),E79+1,E79),IF(AND(B80=Данные!$B$7,OR(A80=$A$1,A80=Данные!$C$9)),1,0))</f>
        <v>2</v>
      </c>
      <c r="F80" s="173" t="str">
        <f t="shared" si="1"/>
        <v>3.2</v>
      </c>
      <c r="G80" s="11" t="s">
        <v>85</v>
      </c>
      <c r="H80" s="11" t="s">
        <v>25</v>
      </c>
      <c r="I80" s="11" t="s">
        <v>252</v>
      </c>
      <c r="J80" s="6"/>
    </row>
    <row r="81" spans="1:10" ht="13.9" customHeight="1">
      <c r="A81" s="143" t="str">
        <f>A80</f>
        <v>общее</v>
      </c>
      <c r="B81" s="6"/>
      <c r="C81" s="13"/>
      <c r="D81" s="7">
        <f t="shared" si="0"/>
        <v>3</v>
      </c>
      <c r="E81" s="10">
        <f>IF(D80=D79,IF(AND(B81=Данные!$B$7,OR(A81=$A$1,A81=Данные!$C$9)),E80+1,E80),IF(AND(B81=Данные!$B$7,OR(A81=$A$1,A81=Данные!$C$9)),1,0))</f>
        <v>2</v>
      </c>
      <c r="F81" s="173" t="str">
        <f t="shared" si="1"/>
        <v/>
      </c>
      <c r="G81" s="14"/>
      <c r="H81" s="14"/>
      <c r="I81" s="15" t="s">
        <v>11</v>
      </c>
      <c r="J81" s="12" t="s">
        <v>51</v>
      </c>
    </row>
    <row r="82" spans="1:10" ht="13.9" customHeight="1">
      <c r="A82" s="143" t="str">
        <f>A81</f>
        <v>общее</v>
      </c>
      <c r="B82" s="6"/>
      <c r="C82" s="13"/>
      <c r="D82" s="7">
        <f t="shared" si="0"/>
        <v>3</v>
      </c>
      <c r="E82" s="10">
        <f>IF(D81=D80,IF(AND(B82=Данные!$B$7,OR(A82=$A$1,A82=Данные!$C$9)),E81+1,E81),IF(AND(B82=Данные!$B$7,OR(A82=$A$1,A82=Данные!$C$9)),1,0))</f>
        <v>2</v>
      </c>
      <c r="F82" s="173" t="str">
        <f t="shared" si="1"/>
        <v/>
      </c>
      <c r="G82" s="14"/>
      <c r="H82" s="14"/>
      <c r="I82" s="15" t="s">
        <v>10</v>
      </c>
      <c r="J82" s="12" t="s">
        <v>52</v>
      </c>
    </row>
    <row r="83" spans="1:10" ht="33.75">
      <c r="A83" s="6" t="s">
        <v>167</v>
      </c>
      <c r="B83" s="6" t="s">
        <v>9</v>
      </c>
      <c r="C83" s="6" t="s">
        <v>47</v>
      </c>
      <c r="D83" s="9">
        <f t="shared" si="0"/>
        <v>3</v>
      </c>
      <c r="E83" s="10">
        <f>IF(D82=D81,IF(AND(B83=Данные!$B$7,OR(A83=$A$1,A83=Данные!$C$9)),E82+1,E82),IF(AND(B83=Данные!$B$7,OR(A83=$A$1,A83=Данные!$C$9)),1,0))</f>
        <v>3</v>
      </c>
      <c r="F83" s="173" t="str">
        <f t="shared" si="1"/>
        <v>3.3</v>
      </c>
      <c r="G83" s="11" t="s">
        <v>71</v>
      </c>
      <c r="H83" s="11" t="s">
        <v>72</v>
      </c>
      <c r="I83" s="11" t="s">
        <v>125</v>
      </c>
      <c r="J83" s="6"/>
    </row>
    <row r="84" spans="1:10" ht="13.9" customHeight="1">
      <c r="A84" s="143" t="str">
        <f>A83</f>
        <v>общее</v>
      </c>
      <c r="B84" s="6"/>
      <c r="C84" s="13"/>
      <c r="D84" s="7">
        <f t="shared" si="0"/>
        <v>3</v>
      </c>
      <c r="E84" s="10">
        <f>IF(D83=D82,IF(AND(B84=Данные!$B$7,OR(A84=$A$1,A84=Данные!$C$9)),E83+1,E83),IF(AND(B84=Данные!$B$7,OR(A84=$A$1,A84=Данные!$C$9)),1,0))</f>
        <v>3</v>
      </c>
      <c r="F84" s="173" t="str">
        <f t="shared" si="1"/>
        <v/>
      </c>
      <c r="G84" s="14"/>
      <c r="H84" s="14"/>
      <c r="I84" s="15" t="s">
        <v>11</v>
      </c>
      <c r="J84" s="12" t="s">
        <v>51</v>
      </c>
    </row>
    <row r="85" spans="1:10" ht="13.9" customHeight="1">
      <c r="A85" s="143" t="str">
        <f>A84</f>
        <v>общее</v>
      </c>
      <c r="B85" s="6"/>
      <c r="C85" s="13"/>
      <c r="D85" s="7">
        <f t="shared" si="0"/>
        <v>3</v>
      </c>
      <c r="E85" s="10">
        <f>IF(D84=D83,IF(AND(B85=Данные!$B$7,OR(A85=$A$1,A85=Данные!$C$9)),E84+1,E84),IF(AND(B85=Данные!$B$7,OR(A85=$A$1,A85=Данные!$C$9)),1,0))</f>
        <v>3</v>
      </c>
      <c r="F85" s="173" t="str">
        <f t="shared" si="1"/>
        <v/>
      </c>
      <c r="G85" s="14"/>
      <c r="H85" s="14"/>
      <c r="I85" s="15" t="s">
        <v>10</v>
      </c>
      <c r="J85" s="12" t="s">
        <v>52</v>
      </c>
    </row>
    <row r="86" spans="1:10" ht="9" customHeight="1">
      <c r="A86" s="29"/>
      <c r="B86" s="29"/>
      <c r="C86" s="30"/>
      <c r="D86" s="31"/>
      <c r="E86" s="32"/>
      <c r="F86" s="33"/>
      <c r="G86" s="34" t="s">
        <v>54</v>
      </c>
      <c r="H86" s="34"/>
      <c r="I86" s="35"/>
      <c r="J86" s="36"/>
    </row>
    <row r="87" spans="1:10" ht="48.6" customHeight="1">
      <c r="A87" s="6"/>
      <c r="B87" s="6"/>
      <c r="C87" s="173"/>
      <c r="D87" s="8">
        <f>D85+1</f>
        <v>4</v>
      </c>
      <c r="E87" s="10">
        <f>IF(D85=D84,IF(AND(B87=Данные!$B$7,OR(A87=$A$1,A87=Данные!$C$9)),E85+1,E85),IF(AND(B87=Данные!$B$7,OR(A87=$A$1,A87=Данные!$C$9)),1,0))</f>
        <v>3</v>
      </c>
      <c r="F87" s="173">
        <f>IF(D87=D85,IF(ISBLANK(G87),"",CONCATENATE(D87,".",E87)),D87)</f>
        <v>4</v>
      </c>
      <c r="G87" s="16" t="s">
        <v>126</v>
      </c>
      <c r="H87" s="16"/>
      <c r="I87" s="16"/>
      <c r="J87" s="6"/>
    </row>
    <row r="88" spans="1:10" ht="90" hidden="1">
      <c r="A88" s="6" t="s">
        <v>167</v>
      </c>
      <c r="B88" s="6" t="s">
        <v>10</v>
      </c>
      <c r="C88" s="6" t="s">
        <v>48</v>
      </c>
      <c r="D88" s="9">
        <f t="shared" si="0"/>
        <v>4</v>
      </c>
      <c r="E88" s="10">
        <f>IF(D87=D85,IF(AND(B88=Данные!$B$7,OR(A88=$A$1,A88=Данные!$C$9)),E87+1,E87),IF(AND(B88=Данные!$B$7,OR(A88=$A$1,A88=Данные!$C$9)),1,0))</f>
        <v>0</v>
      </c>
      <c r="F88" s="173" t="str">
        <f t="shared" si="1"/>
        <v>4.0</v>
      </c>
      <c r="G88" s="11" t="s">
        <v>253</v>
      </c>
      <c r="H88" s="11" t="s">
        <v>150</v>
      </c>
      <c r="I88" s="11" t="s">
        <v>154</v>
      </c>
      <c r="J88" s="6"/>
    </row>
    <row r="89" spans="1:10" ht="22.5">
      <c r="A89" s="143" t="str">
        <f>A88</f>
        <v>общее</v>
      </c>
      <c r="B89" s="6"/>
      <c r="C89" s="6"/>
      <c r="D89" s="7">
        <f t="shared" si="0"/>
        <v>4</v>
      </c>
      <c r="E89" s="10">
        <f>IF(D88=D87,IF(AND(B89=Данные!$B$7,OR(A89=$A$1,A89=Данные!$C$9)),E88+1,E88),IF(AND(B89=Данные!$B$7,OR(A89=$A$1,A89=Данные!$C$9)),1,0))</f>
        <v>0</v>
      </c>
      <c r="F89" s="173" t="str">
        <f t="shared" si="1"/>
        <v/>
      </c>
      <c r="G89" s="6"/>
      <c r="H89" s="14"/>
      <c r="I89" s="15" t="s">
        <v>129</v>
      </c>
      <c r="J89" s="6"/>
    </row>
    <row r="90" spans="1:10" ht="21" customHeight="1">
      <c r="A90" s="143" t="str">
        <f>A89</f>
        <v>общее</v>
      </c>
      <c r="B90" s="6"/>
      <c r="C90" s="6"/>
      <c r="D90" s="7">
        <f t="shared" si="0"/>
        <v>4</v>
      </c>
      <c r="E90" s="10">
        <f>IF(D89=D88,IF(AND(B90=Данные!$B$7,OR(A90=$A$1,A90=Данные!$C$9)),E89+1,E89),IF(AND(B90=Данные!$B$7,OR(A90=$A$1,A90=Данные!$C$9)),1,0))</f>
        <v>0</v>
      </c>
      <c r="F90" s="173" t="str">
        <f t="shared" si="1"/>
        <v/>
      </c>
      <c r="G90" s="6"/>
      <c r="H90" s="14"/>
      <c r="I90" s="15" t="s">
        <v>127</v>
      </c>
      <c r="J90" s="6"/>
    </row>
    <row r="91" spans="1:10" ht="16.899999999999999" customHeight="1">
      <c r="A91" s="143" t="str">
        <f>A90</f>
        <v>общее</v>
      </c>
      <c r="B91" s="6"/>
      <c r="C91" s="6"/>
      <c r="D91" s="7">
        <f t="shared" si="0"/>
        <v>4</v>
      </c>
      <c r="E91" s="10">
        <f>IF(D90=D89,IF(AND(B91=Данные!$B$7,OR(A91=$A$1,A91=Данные!$C$9)),E90+1,E90),IF(AND(B91=Данные!$B$7,OR(A91=$A$1,A91=Данные!$C$9)),1,0))</f>
        <v>0</v>
      </c>
      <c r="F91" s="173" t="str">
        <f t="shared" si="1"/>
        <v/>
      </c>
      <c r="G91" s="6"/>
      <c r="H91" s="14"/>
      <c r="I91" s="15" t="s">
        <v>128</v>
      </c>
      <c r="J91" s="6"/>
    </row>
    <row r="92" spans="1:10" ht="90" hidden="1">
      <c r="A92" s="6" t="s">
        <v>165</v>
      </c>
      <c r="B92" s="6" t="s">
        <v>10</v>
      </c>
      <c r="C92" s="6" t="s">
        <v>48</v>
      </c>
      <c r="D92" s="9">
        <f t="shared" si="0"/>
        <v>4</v>
      </c>
      <c r="E92" s="10">
        <f>IF(D91=D90,IF(AND(B92=Данные!$B$7,OR(A92=$A$1,A92=Данные!$C$9)),E91+1,E91),IF(AND(B92=Данные!$B$7,OR(A92=$A$1,A92=Данные!$C$9)),1,0))</f>
        <v>0</v>
      </c>
      <c r="F92" s="173" t="str">
        <f t="shared" si="1"/>
        <v>4.0</v>
      </c>
      <c r="G92" s="11" t="s">
        <v>113</v>
      </c>
      <c r="H92" s="11" t="s">
        <v>150</v>
      </c>
      <c r="I92" s="11" t="s">
        <v>154</v>
      </c>
      <c r="J92" s="6"/>
    </row>
    <row r="93" spans="1:10" ht="22.5">
      <c r="A93" s="143" t="str">
        <f>A92</f>
        <v>СМР</v>
      </c>
      <c r="B93" s="6"/>
      <c r="C93" s="6"/>
      <c r="D93" s="7">
        <f t="shared" si="0"/>
        <v>4</v>
      </c>
      <c r="E93" s="10">
        <f>IF(D92=D91,IF(AND(B93=Данные!$B$7,OR(A93=$A$1,A93=Данные!$C$9)),E92+1,E92),IF(AND(B93=Данные!$B$7,OR(A93=$A$1,A93=Данные!$C$9)),1,0))</f>
        <v>0</v>
      </c>
      <c r="F93" s="173" t="str">
        <f t="shared" si="1"/>
        <v/>
      </c>
      <c r="G93" s="15"/>
      <c r="H93" s="14"/>
      <c r="I93" s="15" t="s">
        <v>129</v>
      </c>
      <c r="J93" s="6"/>
    </row>
    <row r="94" spans="1:10" ht="33.75">
      <c r="A94" s="143" t="str">
        <f>A93</f>
        <v>СМР</v>
      </c>
      <c r="B94" s="6"/>
      <c r="C94" s="6"/>
      <c r="D94" s="7">
        <f t="shared" si="0"/>
        <v>4</v>
      </c>
      <c r="E94" s="10">
        <f>IF(D93=D92,IF(AND(B94=Данные!$B$7,OR(A94=$A$1,A94=Данные!$C$9)),E93+1,E93),IF(AND(B94=Данные!$B$7,OR(A94=$A$1,A94=Данные!$C$9)),1,0))</f>
        <v>0</v>
      </c>
      <c r="F94" s="173" t="str">
        <f t="shared" si="1"/>
        <v/>
      </c>
      <c r="G94" s="15"/>
      <c r="H94" s="14"/>
      <c r="I94" s="15" t="s">
        <v>127</v>
      </c>
      <c r="J94" s="6"/>
    </row>
    <row r="95" spans="1:10" ht="33.75">
      <c r="A95" s="143" t="str">
        <f>A94</f>
        <v>СМР</v>
      </c>
      <c r="B95" s="6"/>
      <c r="C95" s="6"/>
      <c r="D95" s="7">
        <f t="shared" si="0"/>
        <v>4</v>
      </c>
      <c r="E95" s="10">
        <f>IF(D94=D93,IF(AND(B95=Данные!$B$7,OR(A95=$A$1,A95=Данные!$C$9)),E94+1,E94),IF(AND(B95=Данные!$B$7,OR(A95=$A$1,A95=Данные!$C$9)),1,0))</f>
        <v>0</v>
      </c>
      <c r="F95" s="173" t="str">
        <f t="shared" si="1"/>
        <v/>
      </c>
      <c r="G95" s="15"/>
      <c r="H95" s="14"/>
      <c r="I95" s="15" t="s">
        <v>128</v>
      </c>
      <c r="J95" s="6"/>
    </row>
    <row r="96" spans="1:10" ht="90">
      <c r="A96" s="6" t="s">
        <v>165</v>
      </c>
      <c r="B96" s="6" t="s">
        <v>9</v>
      </c>
      <c r="C96" s="6" t="s">
        <v>48</v>
      </c>
      <c r="D96" s="9">
        <f t="shared" si="0"/>
        <v>4</v>
      </c>
      <c r="E96" s="10">
        <f>IF(D95=D94,IF(AND(B96=Данные!$B$7,OR(A96=$A$1,A96=Данные!$C$9)),E95+1,E95),IF(AND(B96=Данные!$B$7,OR(A96=$A$1,A96=Данные!$C$9)),1,0))</f>
        <v>1</v>
      </c>
      <c r="F96" s="173" t="str">
        <f t="shared" si="1"/>
        <v>4.1</v>
      </c>
      <c r="G96" s="11" t="s">
        <v>271</v>
      </c>
      <c r="H96" s="11" t="s">
        <v>150</v>
      </c>
      <c r="I96" s="11" t="s">
        <v>154</v>
      </c>
      <c r="J96" s="6"/>
    </row>
    <row r="97" spans="1:10" ht="22.5">
      <c r="A97" s="143" t="str">
        <f>A96</f>
        <v>СМР</v>
      </c>
      <c r="B97" s="6"/>
      <c r="C97" s="13"/>
      <c r="D97" s="7">
        <f t="shared" si="0"/>
        <v>4</v>
      </c>
      <c r="E97" s="10">
        <f>IF(D96=D95,IF(AND(B97=Данные!$B$7,OR(A97=$A$1,A97=Данные!$C$9)),E96+1,E96),IF(AND(B97=Данные!$B$7,OR(A97=$A$1,A97=Данные!$C$9)),1,0))</f>
        <v>1</v>
      </c>
      <c r="F97" s="173" t="str">
        <f t="shared" si="1"/>
        <v/>
      </c>
      <c r="G97" s="15"/>
      <c r="H97" s="14"/>
      <c r="I97" s="15" t="s">
        <v>129</v>
      </c>
      <c r="J97" s="6"/>
    </row>
    <row r="98" spans="1:10" ht="33.75">
      <c r="A98" s="143" t="str">
        <f>A97</f>
        <v>СМР</v>
      </c>
      <c r="B98" s="6"/>
      <c r="C98" s="13"/>
      <c r="D98" s="7">
        <f t="shared" si="0"/>
        <v>4</v>
      </c>
      <c r="E98" s="10">
        <f>IF(D97=D96,IF(AND(B98=Данные!$B$7,OR(A98=$A$1,A98=Данные!$C$9)),E97+1,E97),IF(AND(B98=Данные!$B$7,OR(A98=$A$1,A98=Данные!$C$9)),1,0))</f>
        <v>1</v>
      </c>
      <c r="F98" s="173" t="str">
        <f t="shared" si="1"/>
        <v/>
      </c>
      <c r="G98" s="15"/>
      <c r="H98" s="14"/>
      <c r="I98" s="15" t="s">
        <v>127</v>
      </c>
      <c r="J98" s="6"/>
    </row>
    <row r="99" spans="1:10" ht="33.75">
      <c r="A99" s="143" t="str">
        <f>A98</f>
        <v>СМР</v>
      </c>
      <c r="B99" s="6"/>
      <c r="C99" s="13"/>
      <c r="D99" s="7">
        <f t="shared" si="0"/>
        <v>4</v>
      </c>
      <c r="E99" s="10">
        <f>IF(D98=D97,IF(AND(B99=Данные!$B$7,OR(A99=$A$1,A99=Данные!$C$9)),E98+1,E98),IF(AND(B99=Данные!$B$7,OR(A99=$A$1,A99=Данные!$C$9)),1,0))</f>
        <v>1</v>
      </c>
      <c r="F99" s="173" t="str">
        <f t="shared" si="1"/>
        <v/>
      </c>
      <c r="G99" s="15"/>
      <c r="H99" s="14"/>
      <c r="I99" s="15" t="s">
        <v>128</v>
      </c>
      <c r="J99" s="6"/>
    </row>
    <row r="100" spans="1:10" ht="22.5">
      <c r="A100" s="6"/>
      <c r="B100" s="6"/>
      <c r="C100" s="173"/>
      <c r="D100" s="8">
        <f>D99+1</f>
        <v>5</v>
      </c>
      <c r="E100" s="10">
        <f>IF(D99=D98,IF(AND(B100=Данные!$B$7,OR(A100=$A$1,A100=Данные!$C$9)),E99+1,E99),IF(AND(B100=Данные!$B$7,OR(A100=$A$1,A100=Данные!$C$9)),1,0))</f>
        <v>1</v>
      </c>
      <c r="F100" s="173">
        <f t="shared" si="1"/>
        <v>5</v>
      </c>
      <c r="G100" s="16" t="s">
        <v>55</v>
      </c>
      <c r="H100" s="16"/>
      <c r="I100" s="16"/>
      <c r="J100" s="6"/>
    </row>
    <row r="101" spans="1:10" ht="45">
      <c r="A101" s="6" t="s">
        <v>165</v>
      </c>
      <c r="B101" s="6" t="s">
        <v>9</v>
      </c>
      <c r="C101" s="6" t="s">
        <v>48</v>
      </c>
      <c r="D101" s="9">
        <f t="shared" si="0"/>
        <v>5</v>
      </c>
      <c r="E101" s="10">
        <f>IF(D100=D99,IF(AND(B101=Данные!$B$7,OR(A101=$A$1,A101=Данные!$C$9)),E100+1,E100),IF(AND(B101=Данные!$B$7,OR(A101=$A$1,A101=Данные!$C$9)),1,0))</f>
        <v>1</v>
      </c>
      <c r="F101" s="173" t="str">
        <f t="shared" si="1"/>
        <v>5.1</v>
      </c>
      <c r="G101" s="17" t="s">
        <v>121</v>
      </c>
      <c r="H101" s="17" t="s">
        <v>44</v>
      </c>
      <c r="I101" s="17" t="s">
        <v>34</v>
      </c>
      <c r="J101" s="6"/>
    </row>
    <row r="102" spans="1:10">
      <c r="A102" s="143" t="str">
        <f>A101</f>
        <v>СМР</v>
      </c>
      <c r="B102" s="6"/>
      <c r="C102" s="13"/>
      <c r="D102" s="7">
        <f t="shared" si="0"/>
        <v>5</v>
      </c>
      <c r="E102" s="10">
        <f>IF(D101=D100,IF(AND(B102=Данные!$B$7,OR(A102=$A$1,A102=Данные!$C$9)),E101+1,E101),IF(AND(B102=Данные!$B$7,OR(A102=$A$1,A102=Данные!$C$9)),1,0))</f>
        <v>1</v>
      </c>
      <c r="F102" s="173" t="str">
        <f t="shared" si="1"/>
        <v/>
      </c>
      <c r="G102" s="6"/>
      <c r="H102" s="14"/>
      <c r="I102" s="15" t="s">
        <v>158</v>
      </c>
      <c r="J102" s="6"/>
    </row>
    <row r="103" spans="1:10">
      <c r="A103" s="143" t="str">
        <f>A102</f>
        <v>СМР</v>
      </c>
      <c r="B103" s="6"/>
      <c r="C103" s="13"/>
      <c r="D103" s="7">
        <f t="shared" si="0"/>
        <v>5</v>
      </c>
      <c r="E103" s="10">
        <f>IF(D102=D101,IF(AND(B103=Данные!$B$7,OR(A103=$A$1,A103=Данные!$C$9)),E102+1,E102),IF(AND(B103=Данные!$B$7,OR(A103=$A$1,A103=Данные!$C$9)),1,0))</f>
        <v>1</v>
      </c>
      <c r="F103" s="173" t="str">
        <f t="shared" si="1"/>
        <v/>
      </c>
      <c r="G103" s="6"/>
      <c r="H103" s="14"/>
      <c r="I103" s="15"/>
      <c r="J103" s="6"/>
    </row>
    <row r="104" spans="1:10" ht="33.75">
      <c r="A104" s="6" t="s">
        <v>165</v>
      </c>
      <c r="B104" s="6" t="s">
        <v>9</v>
      </c>
      <c r="C104" s="6" t="s">
        <v>48</v>
      </c>
      <c r="D104" s="9">
        <f t="shared" si="0"/>
        <v>5</v>
      </c>
      <c r="E104" s="10">
        <f>IF(D103=D102,IF(AND(B104=Данные!$B$7,OR(A104=$A$1,A104=Данные!$C$9)),E103+1,E103),IF(AND(B104=Данные!$B$7,OR(A104=$A$1,A104=Данные!$C$9)),1,0))</f>
        <v>2</v>
      </c>
      <c r="F104" s="173" t="str">
        <f t="shared" si="1"/>
        <v>5.2</v>
      </c>
      <c r="G104" s="17" t="s">
        <v>122</v>
      </c>
      <c r="H104" s="17" t="s">
        <v>25</v>
      </c>
      <c r="I104" s="17" t="s">
        <v>35</v>
      </c>
      <c r="J104" s="6"/>
    </row>
    <row r="105" spans="1:10">
      <c r="A105" s="143" t="str">
        <f>A104</f>
        <v>СМР</v>
      </c>
      <c r="B105" s="6"/>
      <c r="C105" s="13"/>
      <c r="D105" s="7">
        <f t="shared" si="0"/>
        <v>5</v>
      </c>
      <c r="E105" s="10">
        <f>IF(D104=D103,IF(AND(B105=Данные!$B$7,OR(A105=$A$1,A105=Данные!$C$9)),E104+1,E104),IF(AND(B105=Данные!$B$7,OR(A105=$A$1,A105=Данные!$C$9)),1,0))</f>
        <v>2</v>
      </c>
      <c r="F105" s="173" t="str">
        <f>IF(D105=D104,IF(ISBLANK(G105),"",CONCATENATE(D105,".",E105)),D105)</f>
        <v/>
      </c>
      <c r="G105" s="6"/>
      <c r="H105" s="14"/>
      <c r="I105" s="15" t="s">
        <v>158</v>
      </c>
      <c r="J105" s="6"/>
    </row>
    <row r="106" spans="1:10">
      <c r="A106" s="143" t="str">
        <f>A105</f>
        <v>СМР</v>
      </c>
      <c r="B106" s="6"/>
      <c r="C106" s="13"/>
      <c r="D106" s="7">
        <f t="shared" si="0"/>
        <v>5</v>
      </c>
      <c r="E106" s="10">
        <f>IF(D105=D104,IF(AND(B106=Данные!$B$7,OR(A106=$A$1,A106=Данные!$C$9)),E105+1,E105),IF(AND(B106=Данные!$B$7,OR(A106=$A$1,A106=Данные!$C$9)),1,0))</f>
        <v>2</v>
      </c>
      <c r="F106" s="173" t="str">
        <f t="shared" si="1"/>
        <v/>
      </c>
      <c r="G106" s="6"/>
      <c r="H106" s="14"/>
      <c r="I106" s="15"/>
      <c r="J106" s="6"/>
    </row>
    <row r="107" spans="1:10" ht="22.5" hidden="1">
      <c r="A107" s="6" t="s">
        <v>166</v>
      </c>
      <c r="B107" s="6" t="s">
        <v>9</v>
      </c>
      <c r="C107" s="6" t="s">
        <v>48</v>
      </c>
      <c r="D107" s="9">
        <f>D106</f>
        <v>5</v>
      </c>
      <c r="E107" s="10">
        <f>IF(D106=D105,IF(AND(B107=Данные!$B$7,OR(A107=$A$1,A107=Данные!$C$9)),E106+1,E106),IF(AND(B107=Данные!$B$7,OR(A107=$A$1,A107=Данные!$C$9)),1,0))</f>
        <v>2</v>
      </c>
      <c r="F107" s="173" t="str">
        <f>IF(D107=D106,IF(ISBLANK(G107),"",CONCATENATE(D107,".",E107)),D107)</f>
        <v>5.2</v>
      </c>
      <c r="G107" s="17" t="s">
        <v>260</v>
      </c>
      <c r="H107" s="3"/>
      <c r="I107" s="3"/>
      <c r="J107" s="6"/>
    </row>
    <row r="108" spans="1:10" ht="56.25" hidden="1">
      <c r="A108" s="143" t="str">
        <f>A107</f>
        <v>ТМЦ</v>
      </c>
      <c r="B108" s="6"/>
      <c r="C108" s="13"/>
      <c r="D108" s="7">
        <f t="shared" si="0"/>
        <v>5</v>
      </c>
      <c r="E108" s="10">
        <f>IF(D107=D106,IF(AND(B108=Данные!$B$7,OR(A108=$A$1,A108=Данные!$C$9)),E107+1,E107),IF(AND(B108=Данные!$B$7,OR(A108=$A$1,A108=Данные!$C$9)),1,0))</f>
        <v>2</v>
      </c>
      <c r="F108" s="173"/>
      <c r="G108" s="14" t="s">
        <v>193</v>
      </c>
      <c r="H108" s="17" t="s">
        <v>195</v>
      </c>
      <c r="I108" s="17" t="s">
        <v>34</v>
      </c>
      <c r="J108" s="6"/>
    </row>
    <row r="109" spans="1:10" ht="45" hidden="1">
      <c r="A109" s="143" t="str">
        <f>A108</f>
        <v>ТМЦ</v>
      </c>
      <c r="B109" s="6"/>
      <c r="C109" s="13"/>
      <c r="D109" s="7">
        <f t="shared" si="0"/>
        <v>5</v>
      </c>
      <c r="E109" s="10">
        <f>IF(D108=D107,IF(AND(B109=Данные!$B$7,OR(A109=$A$1,A109=Данные!$C$9)),E108+1,E108),IF(AND(B109=Данные!$B$7,OR(A109=$A$1,A109=Данные!$C$9)),1,0))</f>
        <v>2</v>
      </c>
      <c r="F109" s="173"/>
      <c r="G109" s="14" t="s">
        <v>194</v>
      </c>
      <c r="H109" s="17" t="s">
        <v>44</v>
      </c>
      <c r="I109" s="17" t="s">
        <v>35</v>
      </c>
      <c r="J109" s="6"/>
    </row>
    <row r="110" spans="1:10" ht="22.5" hidden="1">
      <c r="A110" s="6" t="s">
        <v>166</v>
      </c>
      <c r="B110" s="6" t="s">
        <v>9</v>
      </c>
      <c r="C110" s="6" t="s">
        <v>48</v>
      </c>
      <c r="D110" s="9">
        <f>D109</f>
        <v>5</v>
      </c>
      <c r="E110" s="10">
        <f>IF(D109=D108,IF(AND(B110=Данные!$B$7,OR(A110=$A$1,A110=Данные!$C$9)),E109+1,E109),IF(AND(B110=Данные!$B$7,OR(A110=$A$1,A110=Данные!$C$9)),1,0))</f>
        <v>2</v>
      </c>
      <c r="F110" s="173" t="str">
        <f>IF(D110=D109,IF(ISBLANK(G110),"",CONCATENATE(D110,".",E110)),D110)</f>
        <v>5.2</v>
      </c>
      <c r="G110" s="17" t="s">
        <v>254</v>
      </c>
      <c r="H110" s="3"/>
      <c r="I110" s="3"/>
      <c r="J110" s="6"/>
    </row>
    <row r="111" spans="1:10" ht="45" hidden="1">
      <c r="A111" s="143" t="str">
        <f>A110</f>
        <v>ТМЦ</v>
      </c>
      <c r="B111" s="6"/>
      <c r="C111" s="13"/>
      <c r="D111" s="7">
        <f t="shared" si="0"/>
        <v>5</v>
      </c>
      <c r="E111" s="10">
        <f>IF(D110=D109,IF(AND(B111=Данные!$B$7,OR(A111=$A$1,A111=Данные!$C$9)),E110+1,E110),IF(AND(B111=Данные!$B$7,OR(A111=$A$1,A111=Данные!$C$9)),1,0))</f>
        <v>2</v>
      </c>
      <c r="F111" s="173"/>
      <c r="G111" s="14" t="s">
        <v>196</v>
      </c>
      <c r="H111" s="17" t="s">
        <v>44</v>
      </c>
      <c r="I111" s="17" t="s">
        <v>34</v>
      </c>
      <c r="J111" s="6"/>
    </row>
    <row r="112" spans="1:10" ht="33.75" hidden="1">
      <c r="A112" s="143" t="str">
        <f>A111</f>
        <v>ТМЦ</v>
      </c>
      <c r="B112" s="6"/>
      <c r="C112" s="13"/>
      <c r="D112" s="7">
        <f t="shared" si="0"/>
        <v>5</v>
      </c>
      <c r="E112" s="10">
        <f>IF(D111=D110,IF(AND(B112=Данные!$B$7,OR(A112=$A$1,A112=Данные!$C$9)),E111+1,E111),IF(AND(B112=Данные!$B$7,OR(A112=$A$1,A112=Данные!$C$9)),1,0))</f>
        <v>2</v>
      </c>
      <c r="F112" s="173"/>
      <c r="G112" s="14" t="s">
        <v>197</v>
      </c>
      <c r="H112" s="17" t="s">
        <v>25</v>
      </c>
      <c r="I112" s="17" t="s">
        <v>35</v>
      </c>
      <c r="J112" s="6"/>
    </row>
    <row r="113" spans="1:10" ht="22.5" hidden="1">
      <c r="A113" s="6" t="s">
        <v>166</v>
      </c>
      <c r="B113" s="6" t="s">
        <v>9</v>
      </c>
      <c r="C113" s="6" t="s">
        <v>48</v>
      </c>
      <c r="D113" s="9">
        <f>D112</f>
        <v>5</v>
      </c>
      <c r="E113" s="10">
        <f>IF(D112=D111,IF(AND(B113=Данные!$B$7,OR(A113=$A$1,A113=Данные!$C$9)),E112+1,E112),IF(AND(B113=Данные!$B$7,OR(A113=$A$1,A113=Данные!$C$9)),1,0))</f>
        <v>2</v>
      </c>
      <c r="F113" s="173" t="str">
        <f>IF(D113=D112,IF(ISBLANK(G113),"",CONCATENATE(D113,".",E113)),D113)</f>
        <v>5.2</v>
      </c>
      <c r="G113" s="17" t="s">
        <v>198</v>
      </c>
      <c r="H113" s="3"/>
      <c r="I113" s="3"/>
      <c r="J113" s="6"/>
    </row>
    <row r="114" spans="1:10" ht="45" hidden="1">
      <c r="A114" s="143" t="str">
        <f>A113</f>
        <v>ТМЦ</v>
      </c>
      <c r="B114" s="6"/>
      <c r="C114" s="13"/>
      <c r="D114" s="7">
        <f t="shared" si="0"/>
        <v>5</v>
      </c>
      <c r="E114" s="10">
        <f>IF(D113=D112,IF(AND(B114=Данные!$B$7,OR(A114=$A$1,A114=Данные!$C$9)),E113+1,E113),IF(AND(B114=Данные!$B$7,OR(A114=$A$1,A114=Данные!$C$9)),1,0))</f>
        <v>2</v>
      </c>
      <c r="F114" s="173"/>
      <c r="G114" s="14" t="s">
        <v>199</v>
      </c>
      <c r="H114" s="17" t="s">
        <v>44</v>
      </c>
      <c r="I114" s="17" t="s">
        <v>34</v>
      </c>
      <c r="J114" s="6"/>
    </row>
    <row r="115" spans="1:10" ht="33.75" hidden="1">
      <c r="A115" s="143" t="str">
        <f>A114</f>
        <v>ТМЦ</v>
      </c>
      <c r="B115" s="6"/>
      <c r="C115" s="13"/>
      <c r="D115" s="7">
        <f t="shared" si="0"/>
        <v>5</v>
      </c>
      <c r="E115" s="10">
        <f>IF(D114=D113,IF(AND(B115=Данные!$B$7,OR(A115=$A$1,A115=Данные!$C$9)),E114+1,E114),IF(AND(B115=Данные!$B$7,OR(A115=$A$1,A115=Данные!$C$9)),1,0))</f>
        <v>2</v>
      </c>
      <c r="F115" s="173"/>
      <c r="G115" s="14" t="s">
        <v>200</v>
      </c>
      <c r="H115" s="17" t="s">
        <v>25</v>
      </c>
      <c r="I115" s="17" t="s">
        <v>35</v>
      </c>
      <c r="J115" s="6"/>
    </row>
    <row r="116" spans="1:10" ht="22.5" hidden="1">
      <c r="A116" s="6" t="s">
        <v>166</v>
      </c>
      <c r="B116" s="6" t="s">
        <v>9</v>
      </c>
      <c r="C116" s="6" t="s">
        <v>48</v>
      </c>
      <c r="D116" s="9">
        <f>D115</f>
        <v>5</v>
      </c>
      <c r="E116" s="10">
        <f>IF(D115=D114,IF(AND(B116=Данные!$B$7,OR(A116=$A$1,A116=Данные!$C$9)),E115+1,E115),IF(AND(B116=Данные!$B$7,OR(A116=$A$1,A116=Данные!$C$9)),1,0))</f>
        <v>2</v>
      </c>
      <c r="F116" s="173" t="str">
        <f>IF(D116=D115,IF(ISBLANK(G116),"",CONCATENATE(D116,".",E116)),D116)</f>
        <v>5.2</v>
      </c>
      <c r="G116" s="17" t="s">
        <v>201</v>
      </c>
      <c r="H116" s="3"/>
      <c r="I116" s="3"/>
      <c r="J116" s="6"/>
    </row>
    <row r="117" spans="1:10" ht="33.75" hidden="1">
      <c r="A117" s="143" t="str">
        <f t="shared" ref="A117:A123" si="5">A116</f>
        <v>ТМЦ</v>
      </c>
      <c r="B117" s="6"/>
      <c r="C117" s="13"/>
      <c r="D117" s="7">
        <f t="shared" si="0"/>
        <v>5</v>
      </c>
      <c r="E117" s="10">
        <f>IF(D116=D115,IF(AND(B117=Данные!$B$7,OR(A117=$A$1,A117=Данные!$C$9)),E116+1,E116),IF(AND(B117=Данные!$B$7,OR(A117=$A$1,A117=Данные!$C$9)),1,0))</f>
        <v>2</v>
      </c>
      <c r="F117" s="173"/>
      <c r="G117" s="14" t="s">
        <v>202</v>
      </c>
      <c r="H117" s="17" t="s">
        <v>22</v>
      </c>
      <c r="I117" s="17" t="s">
        <v>34</v>
      </c>
      <c r="J117" s="6"/>
    </row>
    <row r="118" spans="1:10" ht="45" hidden="1">
      <c r="A118" s="143" t="str">
        <f t="shared" si="5"/>
        <v>ТМЦ</v>
      </c>
      <c r="B118" s="6"/>
      <c r="C118" s="13"/>
      <c r="D118" s="7">
        <f t="shared" si="0"/>
        <v>5</v>
      </c>
      <c r="E118" s="10">
        <f>IF(D117=D116,IF(AND(B118=Данные!$B$7,OR(A118=$A$1,A118=Данные!$C$9)),E117+1,E117),IF(AND(B118=Данные!$B$7,OR(A118=$A$1,A118=Данные!$C$9)),1,0))</f>
        <v>2</v>
      </c>
      <c r="F118" s="173"/>
      <c r="G118" s="14" t="s">
        <v>203</v>
      </c>
      <c r="H118" s="17" t="s">
        <v>44</v>
      </c>
      <c r="I118" s="17" t="s">
        <v>34</v>
      </c>
      <c r="J118" s="6"/>
    </row>
    <row r="119" spans="1:10" ht="45" hidden="1">
      <c r="A119" s="143" t="str">
        <f t="shared" si="5"/>
        <v>ТМЦ</v>
      </c>
      <c r="B119" s="6"/>
      <c r="C119" s="13"/>
      <c r="D119" s="7">
        <f t="shared" si="0"/>
        <v>5</v>
      </c>
      <c r="E119" s="10">
        <f>IF(D118=D117,IF(AND(B119=Данные!$B$7,OR(A119=$A$1,A119=Данные!$C$9)),E118+1,E118),IF(AND(B119=Данные!$B$7,OR(A119=$A$1,A119=Данные!$C$9)),1,0))</f>
        <v>2</v>
      </c>
      <c r="F119" s="173"/>
      <c r="G119" s="14" t="s">
        <v>204</v>
      </c>
      <c r="H119" s="17" t="s">
        <v>44</v>
      </c>
      <c r="I119" s="17" t="s">
        <v>34</v>
      </c>
      <c r="J119" s="6"/>
    </row>
    <row r="120" spans="1:10" ht="45" hidden="1">
      <c r="A120" s="143" t="str">
        <f t="shared" si="5"/>
        <v>ТМЦ</v>
      </c>
      <c r="B120" s="6"/>
      <c r="C120" s="13"/>
      <c r="D120" s="7">
        <f t="shared" si="0"/>
        <v>5</v>
      </c>
      <c r="E120" s="10">
        <f>IF(D119=D118,IF(AND(B120=Данные!$B$7,OR(A120=$A$1,A120=Данные!$C$9)),E119+1,E119),IF(AND(B120=Данные!$B$7,OR(A120=$A$1,A120=Данные!$C$9)),1,0))</f>
        <v>2</v>
      </c>
      <c r="F120" s="173"/>
      <c r="G120" s="14" t="s">
        <v>205</v>
      </c>
      <c r="H120" s="17" t="s">
        <v>44</v>
      </c>
      <c r="I120" s="17" t="s">
        <v>34</v>
      </c>
      <c r="J120" s="6"/>
    </row>
    <row r="121" spans="1:10" ht="33.75" hidden="1">
      <c r="A121" s="143" t="str">
        <f t="shared" si="5"/>
        <v>ТМЦ</v>
      </c>
      <c r="B121" s="6"/>
      <c r="C121" s="13"/>
      <c r="D121" s="7">
        <f t="shared" si="0"/>
        <v>5</v>
      </c>
      <c r="E121" s="10">
        <f>IF(D120=D119,IF(AND(B121=Данные!$B$7,OR(A121=$A$1,A121=Данные!$C$9)),E120+1,E120),IF(AND(B121=Данные!$B$7,OR(A121=$A$1,A121=Данные!$C$9)),1,0))</f>
        <v>2</v>
      </c>
      <c r="F121" s="173"/>
      <c r="G121" s="14" t="s">
        <v>206</v>
      </c>
      <c r="H121" s="17" t="s">
        <v>25</v>
      </c>
      <c r="I121" s="17" t="s">
        <v>35</v>
      </c>
      <c r="J121" s="6"/>
    </row>
    <row r="122" spans="1:10" hidden="1">
      <c r="A122" s="143" t="str">
        <f t="shared" si="5"/>
        <v>ТМЦ</v>
      </c>
      <c r="B122" s="6"/>
      <c r="C122" s="13"/>
      <c r="D122" s="7">
        <f t="shared" si="0"/>
        <v>5</v>
      </c>
      <c r="E122" s="10">
        <f>IF(D121=D120,IF(AND(B122=Данные!$B$7,OR(A122=$A$1,A122=Данные!$C$9)),E121+1,E121),IF(AND(B122=Данные!$B$7,OR(A122=$A$1,A122=Данные!$C$9)),1,0))</f>
        <v>2</v>
      </c>
      <c r="F122" s="173"/>
      <c r="G122" s="6"/>
      <c r="H122" s="14"/>
      <c r="I122" s="15" t="s">
        <v>157</v>
      </c>
      <c r="J122" s="6"/>
    </row>
    <row r="123" spans="1:10" hidden="1">
      <c r="A123" s="143" t="str">
        <f t="shared" si="5"/>
        <v>ТМЦ</v>
      </c>
      <c r="B123" s="6"/>
      <c r="C123" s="13"/>
      <c r="D123" s="7">
        <f t="shared" si="0"/>
        <v>5</v>
      </c>
      <c r="E123" s="10">
        <f>IF(D122=D121,IF(AND(B123=Данные!$B$7,OR(A123=$A$1,A123=Данные!$C$9)),E122+1,E122),IF(AND(B123=Данные!$B$7,OR(A123=$A$1,A123=Данные!$C$9)),1,0))</f>
        <v>2</v>
      </c>
      <c r="F123" s="173"/>
      <c r="G123" s="6"/>
      <c r="H123" s="14"/>
      <c r="I123" s="15" t="s">
        <v>158</v>
      </c>
      <c r="J123" s="6"/>
    </row>
    <row r="124" spans="1:10" ht="13.9" customHeight="1">
      <c r="A124" s="6"/>
      <c r="B124" s="6"/>
      <c r="C124" s="173"/>
      <c r="D124" s="8">
        <f>D123+1</f>
        <v>6</v>
      </c>
      <c r="E124" s="10">
        <f>IF(D123=D122,IF(AND(B124=Данные!$B$7,OR(A124=$A$1,A124=Данные!$C$9)),E123+1,E123),IF(AND(B124=Данные!$B$7,OR(A124=$A$1,A124=Данные!$C$9)),1,0))</f>
        <v>2</v>
      </c>
      <c r="F124" s="173">
        <f>IF(D124=D106,IF(ISBLANK(G124),"",CONCATENATE(D124,".",E124)),D124)</f>
        <v>6</v>
      </c>
      <c r="G124" s="16" t="s">
        <v>117</v>
      </c>
      <c r="H124" s="16"/>
      <c r="I124" s="16"/>
      <c r="J124" s="6"/>
    </row>
    <row r="125" spans="1:10" ht="33.75">
      <c r="A125" s="6" t="s">
        <v>167</v>
      </c>
      <c r="B125" s="6" t="s">
        <v>9</v>
      </c>
      <c r="C125" s="6" t="s">
        <v>48</v>
      </c>
      <c r="D125" s="9">
        <f t="shared" si="0"/>
        <v>6</v>
      </c>
      <c r="E125" s="10">
        <f>IF(D124=D123,IF(AND(B125=Данные!$B$7,OR(A125=$A$1,A125=Данные!$C$9)),E124+1,E124),IF(AND(B125=Данные!$B$7,OR(A125=$A$1,A125=Данные!$C$9)),1,0))</f>
        <v>1</v>
      </c>
      <c r="F125" s="173" t="str">
        <f t="shared" si="1"/>
        <v>6.1</v>
      </c>
      <c r="G125" s="17" t="s">
        <v>41</v>
      </c>
      <c r="H125" s="17" t="s">
        <v>25</v>
      </c>
      <c r="I125" s="17" t="s">
        <v>29</v>
      </c>
      <c r="J125" s="6"/>
    </row>
    <row r="126" spans="1:10" ht="13.9" customHeight="1">
      <c r="A126" s="143" t="str">
        <f>A125</f>
        <v>общее</v>
      </c>
      <c r="B126" s="6"/>
      <c r="C126" s="13"/>
      <c r="D126" s="7">
        <f t="shared" si="0"/>
        <v>6</v>
      </c>
      <c r="E126" s="10">
        <f>IF(D125=D124,IF(AND(B126=Данные!$B$7,OR(A126=$A$1,A126=Данные!$C$9)),E125+1,E125),IF(AND(B126=Данные!$B$7,OR(A126=$A$1,A126=Данные!$C$9)),1,0))</f>
        <v>1</v>
      </c>
      <c r="F126" s="173" t="str">
        <f t="shared" si="1"/>
        <v/>
      </c>
      <c r="G126" s="6"/>
      <c r="H126" s="14"/>
      <c r="I126" s="15" t="s">
        <v>228</v>
      </c>
      <c r="J126" s="6"/>
    </row>
    <row r="127" spans="1:10" ht="13.9" customHeight="1">
      <c r="A127" s="143" t="str">
        <f>A126</f>
        <v>общее</v>
      </c>
      <c r="B127" s="6"/>
      <c r="C127" s="13"/>
      <c r="D127" s="7"/>
      <c r="E127" s="10"/>
      <c r="F127" s="173"/>
      <c r="G127" s="6"/>
      <c r="H127" s="14"/>
      <c r="I127" s="15" t="s">
        <v>57</v>
      </c>
      <c r="J127" s="6"/>
    </row>
    <row r="128" spans="1:10" ht="13.9" customHeight="1">
      <c r="A128" s="143" t="str">
        <f>A127</f>
        <v>общее</v>
      </c>
      <c r="B128" s="6"/>
      <c r="C128" s="13"/>
      <c r="D128" s="7">
        <f>D126</f>
        <v>6</v>
      </c>
      <c r="E128" s="10">
        <f>IF(D126=D125,IF(AND(B128=Данные!$B$7,OR(A128=$A$1,A128=Данные!$C$9)),E126+1,E126),IF(AND(B128=Данные!$B$7,OR(A128=$A$1,A128=Данные!$C$9)),1,0))</f>
        <v>1</v>
      </c>
      <c r="F128" s="173" t="str">
        <f>IF(D128=D126,IF(ISBLANK(G128),"",CONCATENATE(D128,".",E128)),D128)</f>
        <v/>
      </c>
      <c r="G128" s="6"/>
      <c r="H128" s="14"/>
      <c r="I128" s="15" t="s">
        <v>5</v>
      </c>
      <c r="J128" s="6"/>
    </row>
    <row r="129" spans="1:10" ht="13.9" customHeight="1">
      <c r="A129" s="143" t="str">
        <f>A128</f>
        <v>общее</v>
      </c>
      <c r="B129" s="6"/>
      <c r="C129" s="13"/>
      <c r="D129" s="7">
        <f t="shared" si="0"/>
        <v>6</v>
      </c>
      <c r="E129" s="10">
        <f>IF(D128=D126,IF(AND(B129=Данные!$B$7,OR(A129=$A$1,A129=Данные!$C$9)),E128+1,E128),IF(AND(B129=Данные!$B$7,OR(A129=$A$1,A129=Данные!$C$9)),1,0))</f>
        <v>1</v>
      </c>
      <c r="F129" s="173" t="str">
        <f t="shared" si="1"/>
        <v/>
      </c>
      <c r="G129" s="6"/>
      <c r="H129" s="14"/>
      <c r="I129" s="15" t="s">
        <v>6</v>
      </c>
      <c r="J129" s="6"/>
    </row>
    <row r="130" spans="1:10" ht="13.9" customHeight="1">
      <c r="A130" s="143" t="str">
        <f>A129</f>
        <v>общее</v>
      </c>
      <c r="B130" s="6"/>
      <c r="C130" s="13"/>
      <c r="D130" s="7">
        <f t="shared" si="0"/>
        <v>6</v>
      </c>
      <c r="E130" s="10">
        <f>IF(D129=D128,IF(AND(B130=Данные!$B$7,OR(A130=$A$1,A130=Данные!$C$9)),E129+1,E129),IF(AND(B130=Данные!$B$7,OR(A130=$A$1,A130=Данные!$C$9)),1,0))</f>
        <v>1</v>
      </c>
      <c r="F130" s="173" t="str">
        <f t="shared" si="1"/>
        <v/>
      </c>
      <c r="G130" s="6"/>
      <c r="H130" s="14"/>
      <c r="I130" s="15" t="s">
        <v>7</v>
      </c>
      <c r="J130" s="6"/>
    </row>
    <row r="131" spans="1:10" ht="33.75">
      <c r="A131" s="6" t="s">
        <v>165</v>
      </c>
      <c r="B131" s="6" t="s">
        <v>9</v>
      </c>
      <c r="C131" s="6" t="s">
        <v>48</v>
      </c>
      <c r="D131" s="9">
        <f t="shared" si="0"/>
        <v>6</v>
      </c>
      <c r="E131" s="10">
        <f>IF(D130=D129,IF(AND(B131=Данные!$B$7,OR(A131=$A$1,A131=Данные!$C$9)),E130+1,E130),IF(AND(B131=Данные!$B$7,OR(A131=$A$1,A131=Данные!$C$9)),1,0))</f>
        <v>2</v>
      </c>
      <c r="F131" s="173" t="str">
        <f t="shared" si="1"/>
        <v>6.2</v>
      </c>
      <c r="G131" s="17" t="s">
        <v>98</v>
      </c>
      <c r="H131" s="17" t="s">
        <v>25</v>
      </c>
      <c r="I131" s="17" t="s">
        <v>99</v>
      </c>
      <c r="J131" s="6"/>
    </row>
    <row r="132" spans="1:10">
      <c r="A132" s="143" t="str">
        <f>A131</f>
        <v>СМР</v>
      </c>
      <c r="B132" s="6"/>
      <c r="C132" s="13"/>
      <c r="D132" s="7">
        <f t="shared" si="0"/>
        <v>6</v>
      </c>
      <c r="E132" s="10">
        <f>IF(D131=D130,IF(AND(B132=Данные!$B$7,OR(A132=$A$1,A132=Данные!$C$9)),E131+1,E131),IF(AND(B132=Данные!$B$7,OR(A132=$A$1,A132=Данные!$C$9)),1,0))</f>
        <v>2</v>
      </c>
      <c r="F132" s="173" t="str">
        <f t="shared" si="1"/>
        <v/>
      </c>
      <c r="G132" s="15"/>
      <c r="H132" s="14"/>
      <c r="I132" s="15" t="s">
        <v>9</v>
      </c>
      <c r="J132" s="6"/>
    </row>
    <row r="133" spans="1:10">
      <c r="A133" s="143" t="str">
        <f>A132</f>
        <v>СМР</v>
      </c>
      <c r="B133" s="6"/>
      <c r="C133" s="13"/>
      <c r="D133" s="7">
        <f t="shared" si="0"/>
        <v>6</v>
      </c>
      <c r="E133" s="10">
        <f>IF(D132=D131,IF(AND(B133=Данные!$B$7,OR(A133=$A$1,A133=Данные!$C$9)),E132+1,E132),IF(AND(B133=Данные!$B$7,OR(A133=$A$1,A133=Данные!$C$9)),1,0))</f>
        <v>2</v>
      </c>
      <c r="F133" s="173" t="str">
        <f t="shared" si="1"/>
        <v/>
      </c>
      <c r="G133" s="15"/>
      <c r="H133" s="14"/>
      <c r="I133" s="15" t="s">
        <v>10</v>
      </c>
      <c r="J133" s="6"/>
    </row>
    <row r="134" spans="1:10" ht="90">
      <c r="A134" s="6" t="s">
        <v>167</v>
      </c>
      <c r="B134" s="6" t="s">
        <v>9</v>
      </c>
      <c r="C134" s="6" t="s">
        <v>48</v>
      </c>
      <c r="D134" s="9">
        <f t="shared" si="0"/>
        <v>6</v>
      </c>
      <c r="E134" s="10">
        <f>IF(D133=D132,IF(AND(B134=Данные!$B$7,OR(A134=$A$1,A134=Данные!$C$9)),E133+1,E133),IF(AND(B134=Данные!$B$7,OR(A134=$A$1,A134=Данные!$C$9)),1,0))</f>
        <v>3</v>
      </c>
      <c r="F134" s="173" t="str">
        <f t="shared" si="1"/>
        <v>6.3</v>
      </c>
      <c r="G134" s="17" t="s">
        <v>21</v>
      </c>
      <c r="H134" s="17" t="s">
        <v>243</v>
      </c>
      <c r="I134" s="17" t="s">
        <v>36</v>
      </c>
      <c r="J134" s="6"/>
    </row>
    <row r="135" spans="1:10">
      <c r="A135" s="143" t="str">
        <f>A134</f>
        <v>общее</v>
      </c>
      <c r="B135" s="6"/>
      <c r="C135" s="13"/>
      <c r="D135" s="7">
        <f t="shared" si="0"/>
        <v>6</v>
      </c>
      <c r="E135" s="10">
        <f>IF(D134=D133,IF(AND(B135=Данные!$B$7,OR(A135=$A$1,A135=Данные!$C$9)),E134+1,E134),IF(AND(B135=Данные!$B$7,OR(A135=$A$1,A135=Данные!$C$9)),1,0))</f>
        <v>3</v>
      </c>
      <c r="F135" s="173" t="str">
        <f t="shared" si="1"/>
        <v/>
      </c>
      <c r="G135" s="15"/>
      <c r="H135" s="14"/>
      <c r="I135" s="15" t="s">
        <v>159</v>
      </c>
      <c r="J135" s="6"/>
    </row>
    <row r="136" spans="1:10">
      <c r="A136" s="143" t="str">
        <f>A135</f>
        <v>общее</v>
      </c>
      <c r="B136" s="6"/>
      <c r="C136" s="13"/>
      <c r="D136" s="7">
        <f t="shared" si="0"/>
        <v>6</v>
      </c>
      <c r="E136" s="10">
        <f>IF(D135=D134,IF(AND(B136=Данные!$B$7,OR(A136=$A$1,A136=Данные!$C$9)),E135+1,E135),IF(AND(B136=Данные!$B$7,OR(A136=$A$1,A136=Данные!$C$9)),1,0))</f>
        <v>3</v>
      </c>
      <c r="F136" s="173" t="str">
        <f t="shared" si="1"/>
        <v/>
      </c>
      <c r="G136" s="15"/>
      <c r="H136" s="14"/>
      <c r="I136" s="15"/>
      <c r="J136" s="6"/>
    </row>
    <row r="137" spans="1:10" ht="146.25">
      <c r="A137" s="6" t="s">
        <v>167</v>
      </c>
      <c r="B137" s="6" t="s">
        <v>9</v>
      </c>
      <c r="C137" s="6" t="s">
        <v>48</v>
      </c>
      <c r="D137" s="9">
        <f t="shared" si="0"/>
        <v>6</v>
      </c>
      <c r="E137" s="10">
        <f>IF(D136=D135,IF(AND(B137=Данные!$B$7,OR(A137=$A$1,A137=Данные!$C$9)),E136+1,E136),IF(AND(B137=Данные!$B$7,OR(A137=$A$1,A137=Данные!$C$9)),1,0))</f>
        <v>4</v>
      </c>
      <c r="F137" s="173" t="str">
        <f t="shared" si="1"/>
        <v>6.4</v>
      </c>
      <c r="G137" s="17" t="s">
        <v>238</v>
      </c>
      <c r="H137" s="17" t="s">
        <v>151</v>
      </c>
      <c r="I137" s="17" t="s">
        <v>37</v>
      </c>
      <c r="J137" s="6"/>
    </row>
    <row r="138" spans="1:10">
      <c r="A138" s="143" t="str">
        <f>A137</f>
        <v>общее</v>
      </c>
      <c r="B138" s="6"/>
      <c r="C138" s="13"/>
      <c r="D138" s="7">
        <f t="shared" si="0"/>
        <v>6</v>
      </c>
      <c r="E138" s="10">
        <f>IF(D137=D136,IF(AND(B138=Данные!$B$7,OR(A138=$A$1,A138=Данные!$C$9)),E137+1,E137),IF(AND(B138=Данные!$B$7,OR(A138=$A$1,A138=Данные!$C$9)),1,0))</f>
        <v>4</v>
      </c>
      <c r="F138" s="173" t="str">
        <f t="shared" si="1"/>
        <v/>
      </c>
      <c r="G138" s="15"/>
      <c r="H138" s="14"/>
      <c r="I138" s="15" t="s">
        <v>159</v>
      </c>
      <c r="J138" s="6"/>
    </row>
    <row r="139" spans="1:10">
      <c r="A139" s="143" t="str">
        <f>A138</f>
        <v>общее</v>
      </c>
      <c r="B139" s="6"/>
      <c r="C139" s="13"/>
      <c r="D139" s="7">
        <f t="shared" si="0"/>
        <v>6</v>
      </c>
      <c r="E139" s="10">
        <f>IF(D138=D137,IF(AND(B139=Данные!$B$7,OR(A139=$A$1,A139=Данные!$C$9)),E138+1,E138),IF(AND(B139=Данные!$B$7,OR(A139=$A$1,A139=Данные!$C$9)),1,0))</f>
        <v>4</v>
      </c>
      <c r="F139" s="173" t="str">
        <f t="shared" si="1"/>
        <v/>
      </c>
      <c r="G139" s="15"/>
      <c r="H139" s="14"/>
      <c r="I139" s="15"/>
      <c r="J139" s="6"/>
    </row>
    <row r="140" spans="1:10" ht="157.5">
      <c r="A140" s="6" t="s">
        <v>167</v>
      </c>
      <c r="B140" s="6" t="s">
        <v>9</v>
      </c>
      <c r="C140" s="6" t="s">
        <v>48</v>
      </c>
      <c r="D140" s="9">
        <f t="shared" si="0"/>
        <v>6</v>
      </c>
      <c r="E140" s="10">
        <f>IF(D139=D138,IF(AND(B140=Данные!$B$7,OR(A140=$A$1,A140=Данные!$C$9)),E139+1,E139),IF(AND(B140=Данные!$B$7,OR(A140=$A$1,A140=Данные!$C$9)),1,0))</f>
        <v>5</v>
      </c>
      <c r="F140" s="173" t="str">
        <f t="shared" si="1"/>
        <v>6.5</v>
      </c>
      <c r="G140" s="17" t="s">
        <v>239</v>
      </c>
      <c r="H140" s="17" t="s">
        <v>244</v>
      </c>
      <c r="I140" s="17" t="s">
        <v>38</v>
      </c>
      <c r="J140" s="6"/>
    </row>
    <row r="141" spans="1:10">
      <c r="A141" s="143" t="str">
        <f>A140</f>
        <v>общее</v>
      </c>
      <c r="B141" s="6"/>
      <c r="C141" s="13"/>
      <c r="D141" s="7">
        <f t="shared" si="0"/>
        <v>6</v>
      </c>
      <c r="E141" s="10">
        <f>IF(D140=D139,IF(AND(B141=Данные!$B$7,OR(A141=$A$1,A141=Данные!$C$9)),E140+1,E140),IF(AND(B141=Данные!$B$7,OR(A141=$A$1,A141=Данные!$C$9)),1,0))</f>
        <v>5</v>
      </c>
      <c r="F141" s="173" t="str">
        <f t="shared" si="1"/>
        <v/>
      </c>
      <c r="G141" s="15"/>
      <c r="H141" s="14"/>
      <c r="I141" s="15" t="s">
        <v>159</v>
      </c>
      <c r="J141" s="6"/>
    </row>
    <row r="142" spans="1:10">
      <c r="A142" s="143" t="str">
        <f>A141</f>
        <v>общее</v>
      </c>
      <c r="B142" s="6"/>
      <c r="C142" s="13"/>
      <c r="D142" s="7">
        <f t="shared" si="0"/>
        <v>6</v>
      </c>
      <c r="E142" s="10">
        <f>IF(D141=D140,IF(AND(B142=Данные!$B$7,OR(A142=$A$1,A142=Данные!$C$9)),E141+1,E141),IF(AND(B142=Данные!$B$7,OR(A142=$A$1,A142=Данные!$C$9)),1,0))</f>
        <v>5</v>
      </c>
      <c r="F142" s="173" t="str">
        <f t="shared" si="1"/>
        <v/>
      </c>
      <c r="G142" s="15"/>
      <c r="H142" s="14"/>
      <c r="I142" s="15"/>
      <c r="J142" s="6"/>
    </row>
    <row r="143" spans="1:10" ht="135">
      <c r="A143" s="6" t="s">
        <v>167</v>
      </c>
      <c r="B143" s="6" t="s">
        <v>9</v>
      </c>
      <c r="C143" s="6" t="s">
        <v>48</v>
      </c>
      <c r="D143" s="9">
        <f t="shared" si="0"/>
        <v>6</v>
      </c>
      <c r="E143" s="10">
        <f>IF(D142=D141,IF(AND(B143=Данные!$B$7,OR(A143=$A$1,A143=Данные!$C$9)),E142+1,E142),IF(AND(B143=Данные!$B$7,OR(A143=$A$1,A143=Данные!$C$9)),1,0))</f>
        <v>6</v>
      </c>
      <c r="F143" s="173" t="str">
        <f t="shared" si="1"/>
        <v>6.6</v>
      </c>
      <c r="G143" s="17" t="s">
        <v>240</v>
      </c>
      <c r="H143" s="17" t="s">
        <v>245</v>
      </c>
      <c r="I143" s="17" t="s">
        <v>39</v>
      </c>
      <c r="J143" s="6"/>
    </row>
    <row r="144" spans="1:10">
      <c r="A144" s="143" t="str">
        <f>A143</f>
        <v>общее</v>
      </c>
      <c r="B144" s="6"/>
      <c r="C144" s="13"/>
      <c r="D144" s="7">
        <f t="shared" si="0"/>
        <v>6</v>
      </c>
      <c r="E144" s="10">
        <f>IF(D143=D142,IF(AND(B144=Данные!$B$7,OR(A144=$A$1,A144=Данные!$C$9)),E143+1,E143),IF(AND(B144=Данные!$B$7,OR(A144=$A$1,A144=Данные!$C$9)),1,0))</f>
        <v>6</v>
      </c>
      <c r="F144" s="173" t="str">
        <f t="shared" si="1"/>
        <v/>
      </c>
      <c r="G144" s="15"/>
      <c r="H144" s="14"/>
      <c r="I144" s="15" t="s">
        <v>159</v>
      </c>
      <c r="J144" s="6"/>
    </row>
    <row r="145" spans="1:10">
      <c r="A145" s="143" t="str">
        <f>A144</f>
        <v>общее</v>
      </c>
      <c r="B145" s="6"/>
      <c r="C145" s="13"/>
      <c r="D145" s="7">
        <f t="shared" si="0"/>
        <v>6</v>
      </c>
      <c r="E145" s="10">
        <f>IF(D144=D143,IF(AND(B145=Данные!$B$7,OR(A145=$A$1,A145=Данные!$C$9)),E144+1,E144),IF(AND(B145=Данные!$B$7,OR(A145=$A$1,A145=Данные!$C$9)),1,0))</f>
        <v>6</v>
      </c>
      <c r="F145" s="173" t="str">
        <f t="shared" si="1"/>
        <v/>
      </c>
      <c r="G145" s="15"/>
      <c r="H145" s="14"/>
      <c r="I145" s="15"/>
      <c r="J145" s="6"/>
    </row>
    <row r="146" spans="1:10" ht="135">
      <c r="A146" s="6" t="s">
        <v>167</v>
      </c>
      <c r="B146" s="6" t="s">
        <v>9</v>
      </c>
      <c r="C146" s="6" t="s">
        <v>48</v>
      </c>
      <c r="D146" s="9">
        <f t="shared" si="0"/>
        <v>6</v>
      </c>
      <c r="E146" s="10">
        <f>IF(D145=D144,IF(AND(B146=Данные!$B$7,OR(A146=$A$1,A146=Данные!$C$9)),E145+1,E145),IF(AND(B146=Данные!$B$7,OR(A146=$A$1,A146=Данные!$C$9)),1,0))</f>
        <v>7</v>
      </c>
      <c r="F146" s="173" t="str">
        <f t="shared" ref="F146:F225" si="6">IF(D146=D145,IF(ISBLANK(G146),"",CONCATENATE(D146,".",E146)),D146)</f>
        <v>6.7</v>
      </c>
      <c r="G146" s="17" t="s">
        <v>241</v>
      </c>
      <c r="H146" s="17" t="s">
        <v>246</v>
      </c>
      <c r="I146" s="17" t="s">
        <v>30</v>
      </c>
      <c r="J146" s="6"/>
    </row>
    <row r="147" spans="1:10">
      <c r="A147" s="143" t="str">
        <f>A146</f>
        <v>общее</v>
      </c>
      <c r="B147" s="6"/>
      <c r="C147" s="13"/>
      <c r="D147" s="7">
        <f t="shared" si="0"/>
        <v>6</v>
      </c>
      <c r="E147" s="10">
        <f>IF(D146=D145,IF(AND(B147=Данные!$B$7,OR(A147=$A$1,A147=Данные!$C$9)),E146+1,E146),IF(AND(B147=Данные!$B$7,OR(A147=$A$1,A147=Данные!$C$9)),1,0))</f>
        <v>7</v>
      </c>
      <c r="F147" s="173" t="str">
        <f t="shared" si="6"/>
        <v/>
      </c>
      <c r="G147" s="15"/>
      <c r="H147" s="14"/>
      <c r="I147" s="15" t="s">
        <v>158</v>
      </c>
      <c r="J147" s="6"/>
    </row>
    <row r="148" spans="1:10">
      <c r="A148" s="143" t="str">
        <f>A147</f>
        <v>общее</v>
      </c>
      <c r="B148" s="6"/>
      <c r="C148" s="13"/>
      <c r="D148" s="7">
        <f t="shared" ref="D148:D227" si="7">D147</f>
        <v>6</v>
      </c>
      <c r="E148" s="10">
        <f>IF(D147=D146,IF(AND(B148=Данные!$B$7,OR(A148=$A$1,A148=Данные!$C$9)),E147+1,E147),IF(AND(B148=Данные!$B$7,OR(A148=$A$1,A148=Данные!$C$9)),1,0))</f>
        <v>7</v>
      </c>
      <c r="F148" s="173" t="str">
        <f t="shared" si="6"/>
        <v/>
      </c>
      <c r="G148" s="15"/>
      <c r="H148" s="14"/>
      <c r="I148" s="15"/>
      <c r="J148" s="6"/>
    </row>
    <row r="149" spans="1:10" ht="135">
      <c r="A149" s="6" t="s">
        <v>167</v>
      </c>
      <c r="B149" s="6" t="s">
        <v>9</v>
      </c>
      <c r="C149" s="6" t="s">
        <v>48</v>
      </c>
      <c r="D149" s="9">
        <f t="shared" si="7"/>
        <v>6</v>
      </c>
      <c r="E149" s="10">
        <f>IF(D148=D147,IF(AND(B149=Данные!$B$7,OR(A149=$A$1,A149=Данные!$C$9)),E148+1,E148),IF(AND(B149=Данные!$B$7,OR(A149=$A$1,A149=Данные!$C$9)),1,0))</f>
        <v>8</v>
      </c>
      <c r="F149" s="173" t="str">
        <f t="shared" si="6"/>
        <v>6.8</v>
      </c>
      <c r="G149" s="17" t="s">
        <v>242</v>
      </c>
      <c r="H149" s="17" t="s">
        <v>247</v>
      </c>
      <c r="I149" s="17" t="s">
        <v>42</v>
      </c>
      <c r="J149" s="6"/>
    </row>
    <row r="150" spans="1:10">
      <c r="A150" s="143" t="str">
        <f>A149</f>
        <v>общее</v>
      </c>
      <c r="B150" s="6"/>
      <c r="C150" s="13"/>
      <c r="D150" s="7">
        <f t="shared" si="7"/>
        <v>6</v>
      </c>
      <c r="E150" s="10">
        <f>IF(D149=D148,IF(AND(B150=Данные!$B$7,OR(A150=$A$1,A150=Данные!$C$9)),E149+1,E149),IF(AND(B150=Данные!$B$7,OR(A150=$A$1,A150=Данные!$C$9)),1,0))</f>
        <v>8</v>
      </c>
      <c r="F150" s="173" t="str">
        <f t="shared" si="6"/>
        <v/>
      </c>
      <c r="G150" s="6"/>
      <c r="H150" s="14"/>
      <c r="I150" s="15" t="s">
        <v>9</v>
      </c>
      <c r="J150" s="6"/>
    </row>
    <row r="151" spans="1:10">
      <c r="A151" s="143" t="str">
        <f>A150</f>
        <v>общее</v>
      </c>
      <c r="B151" s="6"/>
      <c r="C151" s="13"/>
      <c r="D151" s="7">
        <f t="shared" si="7"/>
        <v>6</v>
      </c>
      <c r="E151" s="10">
        <f>IF(D150=D149,IF(AND(B151=Данные!$B$7,OR(A151=$A$1,A151=Данные!$C$9)),E150+1,E150),IF(AND(B151=Данные!$B$7,OR(A151=$A$1,A151=Данные!$C$9)),1,0))</f>
        <v>8</v>
      </c>
      <c r="F151" s="173" t="str">
        <f t="shared" si="6"/>
        <v/>
      </c>
      <c r="G151" s="6"/>
      <c r="H151" s="14"/>
      <c r="I151" s="15" t="s">
        <v>10</v>
      </c>
      <c r="J151" s="6"/>
    </row>
    <row r="152" spans="1:10" ht="123.75">
      <c r="A152" s="6" t="s">
        <v>167</v>
      </c>
      <c r="B152" s="6" t="s">
        <v>9</v>
      </c>
      <c r="C152" s="6" t="s">
        <v>48</v>
      </c>
      <c r="D152" s="9">
        <f t="shared" si="7"/>
        <v>6</v>
      </c>
      <c r="E152" s="10">
        <f>IF(D151=D150,IF(AND(B152=Данные!$B$7,OR(A152=$A$1,A152=Данные!$C$9)),E151+1,E151),IF(AND(B152=Данные!$B$7,OR(A152=$A$1,A152=Данные!$C$9)),1,0))</f>
        <v>9</v>
      </c>
      <c r="F152" s="173" t="str">
        <f t="shared" si="6"/>
        <v>6.9</v>
      </c>
      <c r="G152" s="17" t="s">
        <v>56</v>
      </c>
      <c r="H152" s="17" t="s">
        <v>248</v>
      </c>
      <c r="I152" s="17" t="s">
        <v>43</v>
      </c>
      <c r="J152" s="6"/>
    </row>
    <row r="153" spans="1:10">
      <c r="A153" s="143" t="str">
        <f>A152</f>
        <v>общее</v>
      </c>
      <c r="B153" s="6"/>
      <c r="C153" s="13"/>
      <c r="D153" s="7">
        <f t="shared" si="7"/>
        <v>6</v>
      </c>
      <c r="E153" s="10">
        <f>IF(D152=D151,IF(AND(B153=Данные!$B$7,OR(A153=$A$1,A153=Данные!$C$9)),E152+1,E152),IF(AND(B153=Данные!$B$7,OR(A153=$A$1,A153=Данные!$C$9)),1,0))</f>
        <v>9</v>
      </c>
      <c r="F153" s="173" t="str">
        <f t="shared" si="6"/>
        <v/>
      </c>
      <c r="G153" s="6"/>
      <c r="H153" s="14"/>
      <c r="I153" s="15" t="s">
        <v>9</v>
      </c>
      <c r="J153" s="6"/>
    </row>
    <row r="154" spans="1:10">
      <c r="A154" s="143" t="str">
        <f>A153</f>
        <v>общее</v>
      </c>
      <c r="B154" s="6"/>
      <c r="C154" s="13"/>
      <c r="D154" s="7">
        <f t="shared" si="7"/>
        <v>6</v>
      </c>
      <c r="E154" s="10">
        <f>IF(D153=D152,IF(AND(B154=Данные!$B$7,OR(A154=$A$1,A154=Данные!$C$9)),E153+1,E153),IF(AND(B154=Данные!$B$7,OR(A154=$A$1,A154=Данные!$C$9)),1,0))</f>
        <v>9</v>
      </c>
      <c r="F154" s="173" t="str">
        <f t="shared" si="6"/>
        <v/>
      </c>
      <c r="G154" s="6"/>
      <c r="H154" s="14"/>
      <c r="I154" s="15" t="s">
        <v>10</v>
      </c>
      <c r="J154" s="6"/>
    </row>
    <row r="155" spans="1:10" ht="13.9" customHeight="1">
      <c r="A155" s="6"/>
      <c r="B155" s="6"/>
      <c r="C155" s="173"/>
      <c r="D155" s="8">
        <f>D154+1</f>
        <v>7</v>
      </c>
      <c r="E155" s="10">
        <f>IF(D154=D153,IF(AND(B155=Данные!$B$7,OR(A155=$A$1,A155=Данные!$C$9)),E154+1,E154),IF(AND(B155=Данные!$B$7,OR(A155=$A$1,A155=Данные!$C$9)),1,0))</f>
        <v>9</v>
      </c>
      <c r="F155" s="173">
        <f t="shared" si="6"/>
        <v>7</v>
      </c>
      <c r="G155" s="16" t="s">
        <v>1</v>
      </c>
      <c r="H155" s="16"/>
      <c r="I155" s="16"/>
      <c r="J155" s="6"/>
    </row>
    <row r="156" spans="1:10" ht="33.75">
      <c r="A156" s="6" t="s">
        <v>167</v>
      </c>
      <c r="B156" s="6" t="s">
        <v>9</v>
      </c>
      <c r="C156" s="6" t="s">
        <v>48</v>
      </c>
      <c r="D156" s="9">
        <f t="shared" si="7"/>
        <v>7</v>
      </c>
      <c r="E156" s="10">
        <f>IF(D155=D154,IF(AND(B156=Данные!$B$7,OR(A156=$A$1,A156=Данные!$C$9)),E155+1,E155),IF(AND(B156=Данные!$B$7,OR(A156=$A$1,A156=Данные!$C$9)),1,0))</f>
        <v>1</v>
      </c>
      <c r="F156" s="173" t="str">
        <f t="shared" si="6"/>
        <v>7.1</v>
      </c>
      <c r="G156" s="11" t="s">
        <v>3</v>
      </c>
      <c r="H156" s="11" t="s">
        <v>25</v>
      </c>
      <c r="I156" s="11" t="s">
        <v>31</v>
      </c>
      <c r="J156" s="6"/>
    </row>
    <row r="157" spans="1:10" ht="13.9" customHeight="1">
      <c r="A157" s="143" t="str">
        <f>A156</f>
        <v>общее</v>
      </c>
      <c r="B157" s="6"/>
      <c r="C157" s="13"/>
      <c r="D157" s="7">
        <f t="shared" si="7"/>
        <v>7</v>
      </c>
      <c r="E157" s="10">
        <f>IF(D156=D155,IF(AND(B157=Данные!$B$7,OR(A157=$A$1,A157=Данные!$C$9)),E156+1,E156),IF(AND(B157=Данные!$B$7,OR(A157=$A$1,A157=Данные!$C$9)),1,0))</f>
        <v>1</v>
      </c>
      <c r="F157" s="173" t="str">
        <f t="shared" si="6"/>
        <v/>
      </c>
      <c r="G157" s="6"/>
      <c r="H157" s="14"/>
      <c r="I157" s="15" t="s">
        <v>57</v>
      </c>
      <c r="J157" s="6"/>
    </row>
    <row r="158" spans="1:10" ht="13.9" customHeight="1">
      <c r="A158" s="143" t="str">
        <f>A157</f>
        <v>общее</v>
      </c>
      <c r="B158" s="6"/>
      <c r="C158" s="13"/>
      <c r="D158" s="7">
        <f t="shared" si="7"/>
        <v>7</v>
      </c>
      <c r="E158" s="10">
        <f>IF(D157=D156,IF(AND(B158=Данные!$B$7,OR(A158=$A$1,A158=Данные!$C$9)),E157+1,E157),IF(AND(B158=Данные!$B$7,OR(A158=$A$1,A158=Данные!$C$9)),1,0))</f>
        <v>1</v>
      </c>
      <c r="F158" s="173" t="str">
        <f t="shared" si="6"/>
        <v/>
      </c>
      <c r="G158" s="6"/>
      <c r="H158" s="14"/>
      <c r="I158" s="15" t="s">
        <v>5</v>
      </c>
      <c r="J158" s="6"/>
    </row>
    <row r="159" spans="1:10" ht="13.9" customHeight="1">
      <c r="A159" s="143" t="str">
        <f>A158</f>
        <v>общее</v>
      </c>
      <c r="B159" s="6"/>
      <c r="C159" s="13"/>
      <c r="D159" s="7">
        <f t="shared" si="7"/>
        <v>7</v>
      </c>
      <c r="E159" s="10">
        <f>IF(D158=D157,IF(AND(B159=Данные!$B$7,OR(A159=$A$1,A159=Данные!$C$9)),E158+1,E158),IF(AND(B159=Данные!$B$7,OR(A159=$A$1,A159=Данные!$C$9)),1,0))</f>
        <v>1</v>
      </c>
      <c r="F159" s="173" t="str">
        <f t="shared" si="6"/>
        <v/>
      </c>
      <c r="G159" s="6"/>
      <c r="H159" s="14"/>
      <c r="I159" s="15" t="s">
        <v>6</v>
      </c>
      <c r="J159" s="6"/>
    </row>
    <row r="160" spans="1:10" ht="13.9" customHeight="1">
      <c r="A160" s="143" t="str">
        <f>A159</f>
        <v>общее</v>
      </c>
      <c r="B160" s="6"/>
      <c r="C160" s="13"/>
      <c r="D160" s="7">
        <f t="shared" si="7"/>
        <v>7</v>
      </c>
      <c r="E160" s="10">
        <f>IF(D159=D158,IF(AND(B160=Данные!$B$7,OR(A160=$A$1,A160=Данные!$C$9)),E159+1,E159),IF(AND(B160=Данные!$B$7,OR(A160=$A$1,A160=Данные!$C$9)),1,0))</f>
        <v>1</v>
      </c>
      <c r="F160" s="173" t="str">
        <f t="shared" si="6"/>
        <v/>
      </c>
      <c r="G160" s="6"/>
      <c r="H160" s="14"/>
      <c r="I160" s="15" t="s">
        <v>7</v>
      </c>
      <c r="J160" s="6"/>
    </row>
    <row r="161" spans="1:10" ht="33.75">
      <c r="A161" s="6" t="s">
        <v>167</v>
      </c>
      <c r="B161" s="6" t="s">
        <v>9</v>
      </c>
      <c r="C161" s="6" t="s">
        <v>48</v>
      </c>
      <c r="D161" s="9">
        <f t="shared" si="7"/>
        <v>7</v>
      </c>
      <c r="E161" s="10">
        <f>IF(D160=D159,IF(AND(B161=Данные!$B$7,OR(A161=$A$1,A161=Данные!$C$9)),E160+1,E160),IF(AND(B161=Данные!$B$7,OR(A161=$A$1,A161=Данные!$C$9)),1,0))</f>
        <v>2</v>
      </c>
      <c r="F161" s="173" t="str">
        <f t="shared" si="6"/>
        <v>7.2</v>
      </c>
      <c r="G161" s="11" t="s">
        <v>4</v>
      </c>
      <c r="H161" s="11" t="s">
        <v>25</v>
      </c>
      <c r="I161" s="11" t="s">
        <v>31</v>
      </c>
      <c r="J161" s="6"/>
    </row>
    <row r="162" spans="1:10" ht="13.9" customHeight="1">
      <c r="A162" s="143" t="str">
        <f>A161</f>
        <v>общее</v>
      </c>
      <c r="B162" s="6"/>
      <c r="C162" s="13"/>
      <c r="D162" s="7">
        <f t="shared" si="7"/>
        <v>7</v>
      </c>
      <c r="E162" s="10">
        <f>IF(D161=D160,IF(AND(B162=Данные!$B$7,OR(A162=$A$1,A162=Данные!$C$9)),E161+1,E161),IF(AND(B162=Данные!$B$7,OR(A162=$A$1,A162=Данные!$C$9)),1,0))</f>
        <v>2</v>
      </c>
      <c r="F162" s="173" t="str">
        <f t="shared" si="6"/>
        <v/>
      </c>
      <c r="G162" s="6"/>
      <c r="H162" s="14"/>
      <c r="I162" s="15" t="s">
        <v>57</v>
      </c>
      <c r="J162" s="6"/>
    </row>
    <row r="163" spans="1:10" ht="13.9" customHeight="1">
      <c r="A163" s="143" t="str">
        <f>A162</f>
        <v>общее</v>
      </c>
      <c r="B163" s="6"/>
      <c r="C163" s="13"/>
      <c r="D163" s="7">
        <f t="shared" si="7"/>
        <v>7</v>
      </c>
      <c r="E163" s="10">
        <f>IF(D162=D161,IF(AND(B163=Данные!$B$7,OR(A163=$A$1,A163=Данные!$C$9)),E162+1,E162),IF(AND(B163=Данные!$B$7,OR(A163=$A$1,A163=Данные!$C$9)),1,0))</f>
        <v>2</v>
      </c>
      <c r="F163" s="173" t="str">
        <f t="shared" si="6"/>
        <v/>
      </c>
      <c r="G163" s="6"/>
      <c r="H163" s="14"/>
      <c r="I163" s="15" t="s">
        <v>5</v>
      </c>
      <c r="J163" s="6"/>
    </row>
    <row r="164" spans="1:10" ht="13.9" customHeight="1">
      <c r="A164" s="143" t="str">
        <f>A163</f>
        <v>общее</v>
      </c>
      <c r="B164" s="6"/>
      <c r="C164" s="13"/>
      <c r="D164" s="7">
        <f t="shared" si="7"/>
        <v>7</v>
      </c>
      <c r="E164" s="10">
        <f>IF(D163=D162,IF(AND(B164=Данные!$B$7,OR(A164=$A$1,A164=Данные!$C$9)),E163+1,E163),IF(AND(B164=Данные!$B$7,OR(A164=$A$1,A164=Данные!$C$9)),1,0))</f>
        <v>2</v>
      </c>
      <c r="F164" s="173" t="str">
        <f t="shared" si="6"/>
        <v/>
      </c>
      <c r="G164" s="6"/>
      <c r="H164" s="14"/>
      <c r="I164" s="15" t="s">
        <v>6</v>
      </c>
      <c r="J164" s="6"/>
    </row>
    <row r="165" spans="1:10" ht="13.9" customHeight="1">
      <c r="A165" s="143" t="str">
        <f>A164</f>
        <v>общее</v>
      </c>
      <c r="B165" s="6"/>
      <c r="C165" s="13"/>
      <c r="D165" s="7">
        <f t="shared" si="7"/>
        <v>7</v>
      </c>
      <c r="E165" s="10">
        <f>IF(D164=D163,IF(AND(B165=Данные!$B$7,OR(A165=$A$1,A165=Данные!$C$9)),E164+1,E164),IF(AND(B165=Данные!$B$7,OR(A165=$A$1,A165=Данные!$C$9)),1,0))</f>
        <v>2</v>
      </c>
      <c r="F165" s="173" t="str">
        <f t="shared" si="6"/>
        <v/>
      </c>
      <c r="G165" s="6"/>
      <c r="H165" s="14"/>
      <c r="I165" s="15" t="s">
        <v>7</v>
      </c>
      <c r="J165" s="6"/>
    </row>
    <row r="166" spans="1:10" ht="33.75">
      <c r="A166" s="6" t="s">
        <v>165</v>
      </c>
      <c r="B166" s="6" t="s">
        <v>9</v>
      </c>
      <c r="C166" s="6" t="s">
        <v>48</v>
      </c>
      <c r="D166" s="9">
        <f t="shared" si="7"/>
        <v>7</v>
      </c>
      <c r="E166" s="10">
        <f>IF(D165=D164,IF(AND(B166=Данные!$B$7,OR(A166=$A$1,A166=Данные!$C$9)),E165+1,E165),IF(AND(B166=Данные!$B$7,OR(A166=$A$1,A166=Данные!$C$9)),1,0))</f>
        <v>3</v>
      </c>
      <c r="F166" s="173" t="str">
        <f t="shared" si="6"/>
        <v>7.3</v>
      </c>
      <c r="G166" s="17" t="s">
        <v>90</v>
      </c>
      <c r="H166" s="11" t="s">
        <v>25</v>
      </c>
      <c r="I166" s="11" t="s">
        <v>31</v>
      </c>
      <c r="J166" s="6"/>
    </row>
    <row r="167" spans="1:10" ht="13.9" customHeight="1">
      <c r="A167" s="143" t="str">
        <f>A166</f>
        <v>СМР</v>
      </c>
      <c r="B167" s="6"/>
      <c r="C167" s="13"/>
      <c r="D167" s="7">
        <f t="shared" si="7"/>
        <v>7</v>
      </c>
      <c r="E167" s="10">
        <f>IF(D166=D165,IF(AND(B167=Данные!$B$7,OR(A167=$A$1,A167=Данные!$C$9)),E166+1,E166),IF(AND(B167=Данные!$B$7,OR(A167=$A$1,A167=Данные!$C$9)),1,0))</f>
        <v>3</v>
      </c>
      <c r="F167" s="173" t="str">
        <f t="shared" si="6"/>
        <v/>
      </c>
      <c r="G167" s="6"/>
      <c r="H167" s="14"/>
      <c r="I167" s="15" t="s">
        <v>100</v>
      </c>
      <c r="J167" s="6"/>
    </row>
    <row r="168" spans="1:10" ht="13.9" customHeight="1">
      <c r="A168" s="143" t="str">
        <f>A167</f>
        <v>СМР</v>
      </c>
      <c r="B168" s="6"/>
      <c r="C168" s="13"/>
      <c r="D168" s="7">
        <f t="shared" si="7"/>
        <v>7</v>
      </c>
      <c r="E168" s="10">
        <f>IF(D167=D166,IF(AND(B168=Данные!$B$7,OR(A168=$A$1,A168=Данные!$C$9)),E167+1,E167),IF(AND(B168=Данные!$B$7,OR(A168=$A$1,A168=Данные!$C$9)),1,0))</f>
        <v>3</v>
      </c>
      <c r="F168" s="173" t="str">
        <f t="shared" si="6"/>
        <v/>
      </c>
      <c r="G168" s="6"/>
      <c r="H168" s="14"/>
      <c r="I168" s="15" t="s">
        <v>101</v>
      </c>
      <c r="J168" s="6"/>
    </row>
    <row r="169" spans="1:10" ht="13.9" customHeight="1">
      <c r="A169" s="143" t="str">
        <f>A168</f>
        <v>СМР</v>
      </c>
      <c r="B169" s="6"/>
      <c r="C169" s="13"/>
      <c r="D169" s="7">
        <f t="shared" si="7"/>
        <v>7</v>
      </c>
      <c r="E169" s="10">
        <f>IF(D168=D167,IF(AND(B169=Данные!$B$7,OR(A169=$A$1,A169=Данные!$C$9)),E168+1,E168),IF(AND(B169=Данные!$B$7,OR(A169=$A$1,A169=Данные!$C$9)),1,0))</f>
        <v>3</v>
      </c>
      <c r="F169" s="173" t="str">
        <f t="shared" si="6"/>
        <v/>
      </c>
      <c r="G169" s="6"/>
      <c r="H169" s="14"/>
      <c r="I169" s="15" t="s">
        <v>102</v>
      </c>
      <c r="J169" s="6"/>
    </row>
    <row r="170" spans="1:10" ht="13.9" customHeight="1">
      <c r="A170" s="143" t="str">
        <f>A169</f>
        <v>СМР</v>
      </c>
      <c r="B170" s="6"/>
      <c r="C170" s="13"/>
      <c r="D170" s="7">
        <f t="shared" si="7"/>
        <v>7</v>
      </c>
      <c r="E170" s="10">
        <f>IF(D169=D168,IF(AND(B170=Данные!$B$7,OR(A170=$A$1,A170=Данные!$C$9)),E169+1,E169),IF(AND(B170=Данные!$B$7,OR(A170=$A$1,A170=Данные!$C$9)),1,0))</f>
        <v>3</v>
      </c>
      <c r="F170" s="173" t="str">
        <f t="shared" si="6"/>
        <v/>
      </c>
      <c r="G170" s="6"/>
      <c r="H170" s="14"/>
      <c r="I170" s="15" t="s">
        <v>103</v>
      </c>
      <c r="J170" s="6"/>
    </row>
    <row r="171" spans="1:10" ht="33.75">
      <c r="A171" s="6" t="s">
        <v>165</v>
      </c>
      <c r="B171" s="6" t="s">
        <v>9</v>
      </c>
      <c r="C171" s="6" t="s">
        <v>48</v>
      </c>
      <c r="D171" s="9">
        <f t="shared" si="7"/>
        <v>7</v>
      </c>
      <c r="E171" s="10">
        <f>IF(D170=D169,IF(AND(B171=Данные!$B$7,OR(A171=$A$1,A171=Данные!$C$9)),E170+1,E170),IF(AND(B171=Данные!$B$7,OR(A171=$A$1,A171=Данные!$C$9)),1,0))</f>
        <v>4</v>
      </c>
      <c r="F171" s="173" t="str">
        <f t="shared" si="6"/>
        <v>7.4</v>
      </c>
      <c r="G171" s="17" t="s">
        <v>91</v>
      </c>
      <c r="H171" s="11" t="s">
        <v>25</v>
      </c>
      <c r="I171" s="11" t="s">
        <v>31</v>
      </c>
      <c r="J171" s="6"/>
    </row>
    <row r="172" spans="1:10" ht="13.9" customHeight="1">
      <c r="A172" s="143" t="str">
        <f>A171</f>
        <v>СМР</v>
      </c>
      <c r="B172" s="6"/>
      <c r="C172" s="13"/>
      <c r="D172" s="7">
        <f t="shared" si="7"/>
        <v>7</v>
      </c>
      <c r="E172" s="10">
        <f>IF(D171=D170,IF(AND(B172=Данные!$B$7,OR(A172=$A$1,A172=Данные!$C$9)),E171+1,E171),IF(AND(B172=Данные!$B$7,OR(A172=$A$1,A172=Данные!$C$9)),1,0))</f>
        <v>4</v>
      </c>
      <c r="F172" s="173" t="str">
        <f t="shared" si="6"/>
        <v/>
      </c>
      <c r="G172" s="6"/>
      <c r="H172" s="14"/>
      <c r="I172" s="15" t="s">
        <v>57</v>
      </c>
      <c r="J172" s="6"/>
    </row>
    <row r="173" spans="1:10" ht="13.9" customHeight="1">
      <c r="A173" s="143" t="str">
        <f>A172</f>
        <v>СМР</v>
      </c>
      <c r="B173" s="6"/>
      <c r="C173" s="13"/>
      <c r="D173" s="7">
        <f t="shared" si="7"/>
        <v>7</v>
      </c>
      <c r="E173" s="10">
        <f>IF(D172=D171,IF(AND(B173=Данные!$B$7,OR(A173=$A$1,A173=Данные!$C$9)),E172+1,E172),IF(AND(B173=Данные!$B$7,OR(A173=$A$1,A173=Данные!$C$9)),1,0))</f>
        <v>4</v>
      </c>
      <c r="F173" s="173" t="str">
        <f t="shared" si="6"/>
        <v/>
      </c>
      <c r="G173" s="6"/>
      <c r="H173" s="14"/>
      <c r="I173" s="15" t="s">
        <v>5</v>
      </c>
      <c r="J173" s="6"/>
    </row>
    <row r="174" spans="1:10" ht="13.9" customHeight="1">
      <c r="A174" s="143" t="str">
        <f>A173</f>
        <v>СМР</v>
      </c>
      <c r="B174" s="6"/>
      <c r="C174" s="13"/>
      <c r="D174" s="7">
        <f t="shared" si="7"/>
        <v>7</v>
      </c>
      <c r="E174" s="10">
        <f>IF(D173=D172,IF(AND(B174=Данные!$B$7,OR(A174=$A$1,A174=Данные!$C$9)),E173+1,E173),IF(AND(B174=Данные!$B$7,OR(A174=$A$1,A174=Данные!$C$9)),1,0))</f>
        <v>4</v>
      </c>
      <c r="F174" s="173" t="str">
        <f t="shared" si="6"/>
        <v/>
      </c>
      <c r="G174" s="6"/>
      <c r="H174" s="14"/>
      <c r="I174" s="15" t="s">
        <v>6</v>
      </c>
      <c r="J174" s="6"/>
    </row>
    <row r="175" spans="1:10" ht="13.9" customHeight="1">
      <c r="A175" s="143" t="str">
        <f>A174</f>
        <v>СМР</v>
      </c>
      <c r="B175" s="6"/>
      <c r="C175" s="13"/>
      <c r="D175" s="7">
        <f t="shared" si="7"/>
        <v>7</v>
      </c>
      <c r="E175" s="10">
        <f>IF(D174=D173,IF(AND(B175=Данные!$B$7,OR(A175=$A$1,A175=Данные!$C$9)),E174+1,E174),IF(AND(B175=Данные!$B$7,OR(A175=$A$1,A175=Данные!$C$9)),1,0))</f>
        <v>4</v>
      </c>
      <c r="F175" s="173" t="str">
        <f t="shared" si="6"/>
        <v/>
      </c>
      <c r="G175" s="6"/>
      <c r="H175" s="14"/>
      <c r="I175" s="15" t="s">
        <v>7</v>
      </c>
      <c r="J175" s="6"/>
    </row>
    <row r="176" spans="1:10" ht="67.5">
      <c r="A176" s="6" t="s">
        <v>165</v>
      </c>
      <c r="B176" s="6" t="s">
        <v>9</v>
      </c>
      <c r="C176" s="6" t="s">
        <v>48</v>
      </c>
      <c r="D176" s="9">
        <f t="shared" si="7"/>
        <v>7</v>
      </c>
      <c r="E176" s="10">
        <f>IF(D175=D174,IF(AND(B176=Данные!$B$7,OR(A176=$A$1,A176=Данные!$C$9)),E175+1,E175),IF(AND(B176=Данные!$B$7,OR(A176=$A$1,A176=Данные!$C$9)),1,0))</f>
        <v>5</v>
      </c>
      <c r="F176" s="173" t="str">
        <f t="shared" si="6"/>
        <v>7.5</v>
      </c>
      <c r="G176" s="17" t="s">
        <v>112</v>
      </c>
      <c r="H176" s="11" t="s">
        <v>255</v>
      </c>
      <c r="I176" s="11" t="s">
        <v>31</v>
      </c>
      <c r="J176" s="6"/>
    </row>
    <row r="177" spans="1:10" ht="13.9" customHeight="1">
      <c r="A177" s="143" t="str">
        <f>A176</f>
        <v>СМР</v>
      </c>
      <c r="B177" s="6"/>
      <c r="C177" s="13"/>
      <c r="D177" s="7">
        <f t="shared" si="7"/>
        <v>7</v>
      </c>
      <c r="E177" s="10">
        <f>IF(D176=D175,IF(AND(B177=Данные!$B$7,OR(A177=$A$1,A177=Данные!$C$9)),E176+1,E176),IF(AND(B177=Данные!$B$7,OR(A177=$A$1,A177=Данные!$C$9)),1,0))</f>
        <v>5</v>
      </c>
      <c r="F177" s="173" t="str">
        <f t="shared" si="6"/>
        <v/>
      </c>
      <c r="G177" s="6"/>
      <c r="H177" s="14"/>
      <c r="I177" s="15" t="s">
        <v>115</v>
      </c>
      <c r="J177" s="6"/>
    </row>
    <row r="178" spans="1:10" ht="21.6" customHeight="1">
      <c r="A178" s="143" t="str">
        <f>A177</f>
        <v>СМР</v>
      </c>
      <c r="B178" s="6"/>
      <c r="C178" s="13"/>
      <c r="D178" s="7">
        <f t="shared" si="7"/>
        <v>7</v>
      </c>
      <c r="E178" s="10">
        <f>IF(D177=D176,IF(AND(B178=Данные!$B$7,OR(A178=$A$1,A178=Данные!$C$9)),E177+1,E177),IF(AND(B178=Данные!$B$7,OR(A178=$A$1,A178=Данные!$C$9)),1,0))</f>
        <v>5</v>
      </c>
      <c r="F178" s="173" t="str">
        <f t="shared" si="6"/>
        <v/>
      </c>
      <c r="G178" s="6"/>
      <c r="H178" s="14"/>
      <c r="I178" s="15" t="s">
        <v>114</v>
      </c>
      <c r="J178" s="6"/>
    </row>
    <row r="179" spans="1:10" ht="33.75" hidden="1">
      <c r="A179" s="6" t="s">
        <v>167</v>
      </c>
      <c r="B179" s="6" t="s">
        <v>10</v>
      </c>
      <c r="C179" s="6" t="s">
        <v>48</v>
      </c>
      <c r="D179" s="9">
        <f t="shared" si="7"/>
        <v>7</v>
      </c>
      <c r="E179" s="10">
        <f>IF(D178=D177,IF(AND(B179=Данные!$B$7,OR(A179=$A$1,A179=Данные!$C$9)),E178+1,E178),IF(AND(B179=Данные!$B$7,OR(A179=$A$1,A179=Данные!$C$9)),1,0))</f>
        <v>5</v>
      </c>
      <c r="F179" s="173" t="str">
        <f t="shared" si="6"/>
        <v>7.5</v>
      </c>
      <c r="G179" s="17" t="s">
        <v>12</v>
      </c>
      <c r="H179" s="11" t="s">
        <v>25</v>
      </c>
      <c r="I179" s="11" t="s">
        <v>31</v>
      </c>
      <c r="J179" s="6"/>
    </row>
    <row r="180" spans="1:10" ht="13.9" customHeight="1">
      <c r="A180" s="143" t="str">
        <f>A179</f>
        <v>общее</v>
      </c>
      <c r="B180" s="6"/>
      <c r="C180" s="13"/>
      <c r="D180" s="7">
        <f t="shared" si="7"/>
        <v>7</v>
      </c>
      <c r="E180" s="10">
        <f>IF(D179=D178,IF(AND(B180=Данные!$B$7,OR(A180=$A$1,A180=Данные!$C$9)),E179+1,E179),IF(AND(B180=Данные!$B$7,OR(A180=$A$1,A180=Данные!$C$9)),1,0))</f>
        <v>5</v>
      </c>
      <c r="F180" s="173" t="str">
        <f t="shared" si="6"/>
        <v/>
      </c>
      <c r="G180" s="6"/>
      <c r="H180" s="14"/>
      <c r="I180" s="15" t="s">
        <v>9</v>
      </c>
      <c r="J180" s="6"/>
    </row>
    <row r="181" spans="1:10" ht="13.9" customHeight="1">
      <c r="A181" s="143" t="str">
        <f>A180</f>
        <v>общее</v>
      </c>
      <c r="B181" s="6"/>
      <c r="C181" s="13"/>
      <c r="D181" s="7">
        <f t="shared" si="7"/>
        <v>7</v>
      </c>
      <c r="E181" s="10">
        <f>IF(D180=D179,IF(AND(B181=Данные!$B$7,OR(A181=$A$1,A181=Данные!$C$9)),E180+1,E180),IF(AND(B181=Данные!$B$7,OR(A181=$A$1,A181=Данные!$C$9)),1,0))</f>
        <v>5</v>
      </c>
      <c r="F181" s="173" t="str">
        <f t="shared" si="6"/>
        <v/>
      </c>
      <c r="G181" s="6"/>
      <c r="H181" s="14"/>
      <c r="I181" s="15" t="s">
        <v>10</v>
      </c>
      <c r="J181" s="6"/>
    </row>
    <row r="182" spans="1:10" ht="33.75">
      <c r="A182" s="6" t="s">
        <v>167</v>
      </c>
      <c r="B182" s="6" t="s">
        <v>9</v>
      </c>
      <c r="C182" s="6" t="s">
        <v>48</v>
      </c>
      <c r="D182" s="9">
        <f t="shared" si="7"/>
        <v>7</v>
      </c>
      <c r="E182" s="10">
        <f>IF(D181=D180,IF(AND(B182=Данные!$B$7,OR(A182=$A$1,A182=Данные!$C$9)),E181+1,E181),IF(AND(B182=Данные!$B$7,OR(A182=$A$1,A182=Данные!$C$9)),1,0))</f>
        <v>6</v>
      </c>
      <c r="F182" s="173" t="str">
        <f t="shared" si="6"/>
        <v>7.6</v>
      </c>
      <c r="G182" s="11" t="s">
        <v>13</v>
      </c>
      <c r="H182" s="11" t="s">
        <v>25</v>
      </c>
      <c r="I182" s="11" t="s">
        <v>40</v>
      </c>
      <c r="J182" s="6"/>
    </row>
    <row r="183" spans="1:10" ht="13.9" customHeight="1">
      <c r="A183" s="143" t="str">
        <f>A182</f>
        <v>общее</v>
      </c>
      <c r="B183" s="6"/>
      <c r="C183" s="13"/>
      <c r="D183" s="7">
        <f t="shared" si="7"/>
        <v>7</v>
      </c>
      <c r="E183" s="10">
        <f>IF(D182=D181,IF(AND(B183=Данные!$B$7,OR(A183=$A$1,A183=Данные!$C$9)),E182+1,E182),IF(AND(B183=Данные!$B$7,OR(A183=$A$1,A183=Данные!$C$9)),1,0))</f>
        <v>6</v>
      </c>
      <c r="F183" s="173" t="str">
        <f t="shared" si="6"/>
        <v/>
      </c>
      <c r="G183" s="6"/>
      <c r="H183" s="14"/>
      <c r="I183" s="15" t="s">
        <v>59</v>
      </c>
      <c r="J183" s="6"/>
    </row>
    <row r="184" spans="1:10" ht="13.9" customHeight="1">
      <c r="A184" s="143" t="str">
        <f>A183</f>
        <v>общее</v>
      </c>
      <c r="B184" s="6"/>
      <c r="C184" s="13"/>
      <c r="D184" s="7">
        <f t="shared" si="7"/>
        <v>7</v>
      </c>
      <c r="E184" s="10">
        <f>IF(D183=D182,IF(AND(B184=Данные!$B$7,OR(A184=$A$1,A184=Данные!$C$9)),E183+1,E183),IF(AND(B184=Данные!$B$7,OR(A184=$A$1,A184=Данные!$C$9)),1,0))</f>
        <v>6</v>
      </c>
      <c r="F184" s="173" t="str">
        <f t="shared" si="6"/>
        <v/>
      </c>
      <c r="G184" s="6"/>
      <c r="H184" s="14"/>
      <c r="I184" s="15" t="s">
        <v>60</v>
      </c>
      <c r="J184" s="6"/>
    </row>
    <row r="185" spans="1:10" ht="13.9" customHeight="1">
      <c r="A185" s="143" t="str">
        <f>A184</f>
        <v>общее</v>
      </c>
      <c r="B185" s="6"/>
      <c r="C185" s="13"/>
      <c r="D185" s="7">
        <f t="shared" si="7"/>
        <v>7</v>
      </c>
      <c r="E185" s="10">
        <f>IF(D184=D183,IF(AND(B185=Данные!$B$7,OR(A185=$A$1,A185=Данные!$C$9)),E184+1,E184),IF(AND(B185=Данные!$B$7,OR(A185=$A$1,A185=Данные!$C$9)),1,0))</f>
        <v>6</v>
      </c>
      <c r="F185" s="173" t="str">
        <f t="shared" si="6"/>
        <v/>
      </c>
      <c r="G185" s="6"/>
      <c r="H185" s="14"/>
      <c r="I185" s="15" t="s">
        <v>61</v>
      </c>
      <c r="J185" s="6"/>
    </row>
    <row r="186" spans="1:10" ht="13.9" customHeight="1">
      <c r="A186" s="143" t="str">
        <f>A185</f>
        <v>общее</v>
      </c>
      <c r="B186" s="6"/>
      <c r="C186" s="13"/>
      <c r="D186" s="7">
        <f t="shared" si="7"/>
        <v>7</v>
      </c>
      <c r="E186" s="10">
        <f>IF(D185=D184,IF(AND(B186=Данные!$B$7,OR(A186=$A$1,A186=Данные!$C$9)),E185+1,E185),IF(AND(B186=Данные!$B$7,OR(A186=$A$1,A186=Данные!$C$9)),1,0))</f>
        <v>6</v>
      </c>
      <c r="F186" s="173" t="str">
        <f t="shared" si="6"/>
        <v/>
      </c>
      <c r="G186" s="6"/>
      <c r="H186" s="14"/>
      <c r="I186" s="15" t="s">
        <v>62</v>
      </c>
      <c r="J186" s="6"/>
    </row>
    <row r="187" spans="1:10" ht="12" customHeight="1">
      <c r="A187" s="6"/>
      <c r="B187" s="6"/>
      <c r="C187" s="173"/>
      <c r="D187" s="8">
        <f>D186+1</f>
        <v>8</v>
      </c>
      <c r="E187" s="10">
        <f>IF(D186=D185,IF(AND(B187=Данные!$B$7,OR(A187=$A$1,A187=Данные!$C$9)),E186+1,E186),IF(AND(B187=Данные!$B$7,OR(A187=$A$1,A187=Данные!$C$9)),1,0))</f>
        <v>6</v>
      </c>
      <c r="F187" s="173">
        <f t="shared" si="6"/>
        <v>8</v>
      </c>
      <c r="G187" s="16" t="s">
        <v>130</v>
      </c>
      <c r="H187" s="16"/>
      <c r="I187" s="16"/>
      <c r="J187" s="6"/>
    </row>
    <row r="188" spans="1:10" ht="33.75">
      <c r="A188" s="6" t="s">
        <v>167</v>
      </c>
      <c r="B188" s="6" t="s">
        <v>9</v>
      </c>
      <c r="C188" s="6" t="s">
        <v>48</v>
      </c>
      <c r="D188" s="9">
        <f t="shared" si="7"/>
        <v>8</v>
      </c>
      <c r="E188" s="10">
        <f>IF(D187=D186,IF(AND(B188=Данные!$B$7,OR(A188=$A$1,A188=Данные!$C$9)),E187+1,E187),IF(AND(B188=Данные!$B$7,OR(A188=$A$1,A188=Данные!$C$9)),1,0))</f>
        <v>1</v>
      </c>
      <c r="F188" s="173" t="str">
        <f t="shared" si="6"/>
        <v>8.1</v>
      </c>
      <c r="G188" s="11" t="s">
        <v>131</v>
      </c>
      <c r="H188" s="11" t="s">
        <v>25</v>
      </c>
      <c r="I188" s="11" t="s">
        <v>32</v>
      </c>
      <c r="J188" s="6"/>
    </row>
    <row r="189" spans="1:10" ht="13.9" customHeight="1">
      <c r="A189" s="143" t="str">
        <f>A188</f>
        <v>общее</v>
      </c>
      <c r="B189" s="6"/>
      <c r="C189" s="13"/>
      <c r="D189" s="7">
        <f t="shared" si="7"/>
        <v>8</v>
      </c>
      <c r="E189" s="10">
        <f>IF(D188=D187,IF(AND(B189=Данные!$B$7,OR(A189=$A$1,A189=Данные!$C$9)),E188+1,E188),IF(AND(B189=Данные!$B$7,OR(A189=$A$1,A189=Данные!$C$9)),1,0))</f>
        <v>1</v>
      </c>
      <c r="F189" s="173" t="str">
        <f t="shared" si="6"/>
        <v/>
      </c>
      <c r="G189" s="14"/>
      <c r="H189" s="14"/>
      <c r="I189" s="15" t="s">
        <v>9</v>
      </c>
      <c r="J189" s="6"/>
    </row>
    <row r="190" spans="1:10" ht="13.9" customHeight="1">
      <c r="A190" s="143" t="str">
        <f>A189</f>
        <v>общее</v>
      </c>
      <c r="B190" s="6"/>
      <c r="C190" s="13"/>
      <c r="D190" s="7">
        <f t="shared" si="7"/>
        <v>8</v>
      </c>
      <c r="E190" s="10">
        <f>IF(D189=D188,IF(AND(B190=Данные!$B$7,OR(A190=$A$1,A190=Данные!$C$9)),E189+1,E189),IF(AND(B190=Данные!$B$7,OR(A190=$A$1,A190=Данные!$C$9)),1,0))</f>
        <v>1</v>
      </c>
      <c r="F190" s="173" t="str">
        <f t="shared" si="6"/>
        <v/>
      </c>
      <c r="G190" s="14"/>
      <c r="H190" s="14"/>
      <c r="I190" s="15" t="s">
        <v>10</v>
      </c>
      <c r="J190" s="6"/>
    </row>
    <row r="191" spans="1:10" ht="33.75">
      <c r="A191" s="6" t="s">
        <v>167</v>
      </c>
      <c r="B191" s="6" t="s">
        <v>9</v>
      </c>
      <c r="C191" s="6" t="s">
        <v>48</v>
      </c>
      <c r="D191" s="9">
        <f t="shared" si="7"/>
        <v>8</v>
      </c>
      <c r="E191" s="10">
        <f>IF(D190=D189,IF(AND(B191=Данные!$B$7,OR(A191=$A$1,A191=Данные!$C$9)),E190+1,E190),IF(AND(B191=Данные!$B$7,OR(A191=$A$1,A191=Данные!$C$9)),1,0))</f>
        <v>2</v>
      </c>
      <c r="F191" s="173" t="str">
        <f t="shared" si="6"/>
        <v>8.2</v>
      </c>
      <c r="G191" s="11" t="s">
        <v>15</v>
      </c>
      <c r="H191" s="11" t="s">
        <v>25</v>
      </c>
      <c r="I191" s="11" t="s">
        <v>33</v>
      </c>
      <c r="J191" s="6"/>
    </row>
    <row r="192" spans="1:10" ht="13.9" customHeight="1">
      <c r="A192" s="143" t="str">
        <f>A191</f>
        <v>общее</v>
      </c>
      <c r="B192" s="6"/>
      <c r="C192" s="13"/>
      <c r="D192" s="7">
        <f t="shared" si="7"/>
        <v>8</v>
      </c>
      <c r="E192" s="10">
        <f>IF(D191=D190,IF(AND(B192=Данные!$B$7,OR(A192=$A$1,A192=Данные!$C$9)),E191+1,E191),IF(AND(B192=Данные!$B$7,OR(A192=$A$1,A192=Данные!$C$9)),1,0))</f>
        <v>2</v>
      </c>
      <c r="F192" s="173" t="str">
        <f t="shared" si="6"/>
        <v/>
      </c>
      <c r="G192" s="14"/>
      <c r="H192" s="14"/>
      <c r="I192" s="15" t="s">
        <v>9</v>
      </c>
      <c r="J192" s="6"/>
    </row>
    <row r="193" spans="1:10">
      <c r="A193" s="143" t="str">
        <f>A192</f>
        <v>общее</v>
      </c>
      <c r="B193" s="6"/>
      <c r="C193" s="13"/>
      <c r="D193" s="7">
        <f t="shared" si="7"/>
        <v>8</v>
      </c>
      <c r="E193" s="10">
        <f>IF(D192=D191,IF(AND(B193=Данные!$B$7,OR(A193=$A$1,A193=Данные!$C$9)),E192+1,E192),IF(AND(B193=Данные!$B$7,OR(A193=$A$1,A193=Данные!$C$9)),1,0))</f>
        <v>2</v>
      </c>
      <c r="F193" s="173" t="str">
        <f t="shared" si="6"/>
        <v/>
      </c>
      <c r="G193" s="14"/>
      <c r="H193" s="14"/>
      <c r="I193" s="15" t="s">
        <v>10</v>
      </c>
      <c r="J193" s="6"/>
    </row>
    <row r="194" spans="1:10" ht="101.25" hidden="1">
      <c r="A194" s="6" t="s">
        <v>165</v>
      </c>
      <c r="B194" s="6" t="s">
        <v>10</v>
      </c>
      <c r="C194" s="6" t="s">
        <v>48</v>
      </c>
      <c r="D194" s="9">
        <f t="shared" si="7"/>
        <v>8</v>
      </c>
      <c r="E194" s="10">
        <f>IF(D193=D192,IF(AND(B194=Данные!$B$7,OR(A194=$A$1,A194=Данные!$C$9)),E193+1,E193),IF(AND(B194=Данные!$B$7,OR(A194=$A$1,A194=Данные!$C$9)),1,0))</f>
        <v>2</v>
      </c>
      <c r="F194" s="173" t="str">
        <f t="shared" ref="F194:F196" si="8">IF(D194=D193,IF(ISBLANK(G194),"",CONCATENATE(D194,".",E194)),D194)</f>
        <v>8.2</v>
      </c>
      <c r="G194" s="11" t="s">
        <v>232</v>
      </c>
      <c r="H194" s="18" t="s">
        <v>233</v>
      </c>
      <c r="I194" s="11" t="s">
        <v>125</v>
      </c>
      <c r="J194" s="6"/>
    </row>
    <row r="195" spans="1:10">
      <c r="A195" s="143" t="str">
        <f>A194</f>
        <v>СМР</v>
      </c>
      <c r="B195" s="6"/>
      <c r="C195" s="13"/>
      <c r="D195" s="7">
        <f t="shared" si="7"/>
        <v>8</v>
      </c>
      <c r="E195" s="10">
        <f>IF(D194=D193,IF(AND(B195=Данные!$B$7,OR(A195=$A$1,A195=Данные!$C$9)),E194+1,E194),IF(AND(B195=Данные!$B$7,OR(A195=$A$1,A195=Данные!$C$9)),1,0))</f>
        <v>2</v>
      </c>
      <c r="F195" s="173" t="str">
        <f t="shared" si="8"/>
        <v/>
      </c>
      <c r="G195" s="14"/>
      <c r="H195" s="14"/>
      <c r="I195" s="15" t="s">
        <v>9</v>
      </c>
      <c r="J195" s="6"/>
    </row>
    <row r="196" spans="1:10">
      <c r="A196" s="143" t="str">
        <f>A195</f>
        <v>СМР</v>
      </c>
      <c r="B196" s="6"/>
      <c r="C196" s="13"/>
      <c r="D196" s="7">
        <f t="shared" si="7"/>
        <v>8</v>
      </c>
      <c r="E196" s="10">
        <f>IF(D195=D194,IF(AND(B196=Данные!$B$7,OR(A196=$A$1,A196=Данные!$C$9)),E195+1,E195),IF(AND(B196=Данные!$B$7,OR(A196=$A$1,A196=Данные!$C$9)),1,0))</f>
        <v>2</v>
      </c>
      <c r="F196" s="173" t="str">
        <f t="shared" si="8"/>
        <v/>
      </c>
      <c r="G196" s="14"/>
      <c r="H196" s="14"/>
      <c r="I196" s="15" t="s">
        <v>10</v>
      </c>
      <c r="J196" s="6"/>
    </row>
    <row r="197" spans="1:10" ht="45">
      <c r="A197" s="6" t="s">
        <v>165</v>
      </c>
      <c r="B197" s="6" t="s">
        <v>9</v>
      </c>
      <c r="C197" s="6" t="s">
        <v>48</v>
      </c>
      <c r="D197" s="9">
        <f t="shared" si="7"/>
        <v>8</v>
      </c>
      <c r="E197" s="10">
        <f>IF(D196=D195,IF(AND(B197=Данные!$B$7,OR(A197=$A$1,A197=Данные!$C$9)),E196+1,E196),IF(AND(B197=Данные!$B$7,OR(A197=$A$1,A197=Данные!$C$9)),1,0))</f>
        <v>3</v>
      </c>
      <c r="F197" s="173" t="str">
        <f t="shared" ref="F197:F203" si="9">IF(D197=D196,IF(ISBLANK(G197),"",CONCATENATE(D197,".",E197)),D197)</f>
        <v>8.3</v>
      </c>
      <c r="G197" s="11" t="s">
        <v>249</v>
      </c>
      <c r="H197" s="11" t="s">
        <v>250</v>
      </c>
      <c r="I197" s="11" t="s">
        <v>125</v>
      </c>
      <c r="J197" s="6"/>
    </row>
    <row r="198" spans="1:10">
      <c r="A198" s="143" t="str">
        <f>A197</f>
        <v>СМР</v>
      </c>
      <c r="B198" s="6"/>
      <c r="C198" s="13"/>
      <c r="D198" s="7">
        <f t="shared" si="7"/>
        <v>8</v>
      </c>
      <c r="E198" s="10">
        <f>IF(D197=D196,IF(AND(B198=Данные!$B$7,OR(A198=$A$1,A198=Данные!$C$9)),E197+1,E197),IF(AND(B198=Данные!$B$7,OR(A198=$A$1,A198=Данные!$C$9)),1,0))</f>
        <v>3</v>
      </c>
      <c r="F198" s="173" t="str">
        <f t="shared" si="9"/>
        <v/>
      </c>
      <c r="G198" s="14"/>
      <c r="H198" s="14"/>
      <c r="I198" s="15" t="s">
        <v>9</v>
      </c>
      <c r="J198" s="6"/>
    </row>
    <row r="199" spans="1:10">
      <c r="A199" s="143" t="str">
        <f>A198</f>
        <v>СМР</v>
      </c>
      <c r="B199" s="6"/>
      <c r="C199" s="13"/>
      <c r="D199" s="7">
        <f t="shared" si="7"/>
        <v>8</v>
      </c>
      <c r="E199" s="10">
        <f>IF(D198=D197,IF(AND(B199=Данные!$B$7,OR(A199=$A$1,A199=Данные!$C$9)),E198+1,E198),IF(AND(B199=Данные!$B$7,OR(A199=$A$1,A199=Данные!$C$9)),1,0))</f>
        <v>3</v>
      </c>
      <c r="F199" s="173" t="str">
        <f t="shared" si="9"/>
        <v/>
      </c>
      <c r="G199" s="14"/>
      <c r="H199" s="14"/>
      <c r="I199" s="15" t="s">
        <v>10</v>
      </c>
      <c r="J199" s="6"/>
    </row>
    <row r="200" spans="1:10" ht="45">
      <c r="A200" s="6" t="s">
        <v>165</v>
      </c>
      <c r="B200" s="6" t="s">
        <v>9</v>
      </c>
      <c r="C200" s="6" t="s">
        <v>48</v>
      </c>
      <c r="D200" s="9">
        <f t="shared" si="7"/>
        <v>8</v>
      </c>
      <c r="E200" s="10">
        <f>IF(D199=D198,IF(AND(B200=Данные!$B$7,OR(A200=$A$1,A200=Данные!$C$9)),E199+1,E199),IF(AND(B200=Данные!$B$7,OR(A200=$A$1,A200=Данные!$C$9)),1,0))</f>
        <v>4</v>
      </c>
      <c r="F200" s="173" t="str">
        <f t="shared" si="9"/>
        <v>8.4</v>
      </c>
      <c r="G200" s="11" t="s">
        <v>264</v>
      </c>
      <c r="H200" s="11" t="s">
        <v>265</v>
      </c>
      <c r="I200" s="22" t="s">
        <v>125</v>
      </c>
      <c r="J200" s="6"/>
    </row>
    <row r="201" spans="1:10">
      <c r="A201" s="143" t="str">
        <f>A200</f>
        <v>СМР</v>
      </c>
      <c r="B201" s="6"/>
      <c r="C201" s="13"/>
      <c r="D201" s="7">
        <f t="shared" si="7"/>
        <v>8</v>
      </c>
      <c r="E201" s="10">
        <f>IF(D200=D199,IF(AND(B201=Данные!$B$7,OR(A201=$A$1,A201=Данные!$C$9)),E200+1,E200),IF(AND(B201=Данные!$B$7,OR(A201=$A$1,A201=Данные!$C$9)),1,0))</f>
        <v>4</v>
      </c>
      <c r="F201" s="173" t="str">
        <f t="shared" si="9"/>
        <v/>
      </c>
      <c r="G201" s="14"/>
      <c r="H201" s="14"/>
      <c r="I201" s="15" t="s">
        <v>9</v>
      </c>
      <c r="J201" s="6"/>
    </row>
    <row r="202" spans="1:10">
      <c r="A202" s="143" t="str">
        <f>A201</f>
        <v>СМР</v>
      </c>
      <c r="B202" s="6"/>
      <c r="C202" s="13"/>
      <c r="D202" s="7">
        <f t="shared" si="7"/>
        <v>8</v>
      </c>
      <c r="E202" s="10">
        <f>IF(D201=D200,IF(AND(B202=Данные!$B$7,OR(A202=$A$1,A202=Данные!$C$9)),E201+1,E201),IF(AND(B202=Данные!$B$7,OR(A202=$A$1,A202=Данные!$C$9)),1,0))</f>
        <v>4</v>
      </c>
      <c r="F202" s="173" t="str">
        <f t="shared" si="9"/>
        <v/>
      </c>
      <c r="G202" s="14"/>
      <c r="H202" s="14"/>
      <c r="I202" s="15" t="s">
        <v>10</v>
      </c>
      <c r="J202" s="6"/>
    </row>
    <row r="203" spans="1:10" ht="101.25">
      <c r="A203" s="6" t="s">
        <v>165</v>
      </c>
      <c r="B203" s="6" t="s">
        <v>9</v>
      </c>
      <c r="C203" s="6" t="s">
        <v>48</v>
      </c>
      <c r="D203" s="9">
        <f t="shared" si="7"/>
        <v>8</v>
      </c>
      <c r="E203" s="10">
        <f>IF(D202=D201,IF(AND(B203=Данные!$B$7,OR(A203=$A$1,A203=Данные!$C$9)),E202+1,E202),IF(AND(B203=Данные!$B$7,OR(A203=$A$1,A203=Данные!$C$9)),1,0))</f>
        <v>5</v>
      </c>
      <c r="F203" s="173" t="str">
        <f t="shared" si="9"/>
        <v>8.5</v>
      </c>
      <c r="G203" s="11" t="s">
        <v>282</v>
      </c>
      <c r="H203" s="11" t="s">
        <v>283</v>
      </c>
      <c r="I203" s="11" t="s">
        <v>284</v>
      </c>
      <c r="J203" s="6"/>
    </row>
    <row r="204" spans="1:10" ht="13.9" customHeight="1">
      <c r="A204" s="143" t="str">
        <f>A203</f>
        <v>СМР</v>
      </c>
      <c r="B204" s="6"/>
      <c r="C204" s="13"/>
      <c r="D204" s="7">
        <f t="shared" si="7"/>
        <v>8</v>
      </c>
      <c r="E204" s="10">
        <f>IF(D203=D193,IF(AND(B204=Данные!$B$7,OR(A204=$A$1,A204=Данные!$C$9)),E203+1,E203),IF(AND(B204=Данные!$B$7,OR(A204=$A$1,A204=Данные!$C$9)),1,0))</f>
        <v>5</v>
      </c>
      <c r="F204" s="173" t="str">
        <f t="shared" ref="F204:F208" si="10">IF(D204=D203,IF(ISBLANK(G204),"",CONCATENATE(D204,".",E204)),D204)</f>
        <v/>
      </c>
      <c r="G204" s="14"/>
      <c r="H204" s="14"/>
      <c r="I204" s="15" t="s">
        <v>9</v>
      </c>
      <c r="J204" s="6"/>
    </row>
    <row r="205" spans="1:10" ht="13.9" customHeight="1">
      <c r="A205" s="143" t="str">
        <f>A204</f>
        <v>СМР</v>
      </c>
      <c r="B205" s="6"/>
      <c r="C205" s="13"/>
      <c r="D205" s="7">
        <f t="shared" si="7"/>
        <v>8</v>
      </c>
      <c r="E205" s="10">
        <f>IF(D204=D203,IF(AND(B205=Данные!$B$7,OR(A205=$A$1,A205=Данные!$C$9)),E204+1,E204),IF(AND(B205=Данные!$B$7,OR(A205=$A$1,A205=Данные!$C$9)),1,0))</f>
        <v>5</v>
      </c>
      <c r="F205" s="173" t="str">
        <f t="shared" si="10"/>
        <v/>
      </c>
      <c r="G205" s="14"/>
      <c r="H205" s="14"/>
      <c r="I205" s="15" t="s">
        <v>10</v>
      </c>
      <c r="J205" s="6"/>
    </row>
    <row r="206" spans="1:10" ht="33.75" hidden="1">
      <c r="A206" s="6" t="s">
        <v>166</v>
      </c>
      <c r="B206" s="6" t="s">
        <v>9</v>
      </c>
      <c r="C206" s="6" t="s">
        <v>48</v>
      </c>
      <c r="D206" s="9">
        <f t="shared" si="7"/>
        <v>8</v>
      </c>
      <c r="E206" s="10">
        <f>IF(D205=D204,IF(AND(B206=Данные!$B$7,OR(A206=$A$1,A206=Данные!$C$9)),E205+1,E205),IF(AND(B206=Данные!$B$7,OR(A206=$A$1,A206=Данные!$C$9)),1,0))</f>
        <v>5</v>
      </c>
      <c r="F206" s="173" t="str">
        <f t="shared" si="10"/>
        <v>8.5</v>
      </c>
      <c r="G206" s="11" t="s">
        <v>207</v>
      </c>
      <c r="H206" s="11" t="s">
        <v>208</v>
      </c>
      <c r="I206" s="11" t="s">
        <v>125</v>
      </c>
      <c r="J206" s="6"/>
    </row>
    <row r="207" spans="1:10" ht="13.9" hidden="1" customHeight="1">
      <c r="A207" s="143" t="str">
        <f>A206</f>
        <v>ТМЦ</v>
      </c>
      <c r="B207" s="6"/>
      <c r="C207" s="13"/>
      <c r="D207" s="7">
        <f t="shared" si="7"/>
        <v>8</v>
      </c>
      <c r="E207" s="10">
        <f>IF(D206=D205,IF(AND(B207=Данные!$B$7,OR(A207=$A$1,A207=Данные!$C$9)),E206+1,E206),IF(AND(B207=Данные!$B$7,OR(A207=$A$1,A207=Данные!$C$9)),1,0))</f>
        <v>5</v>
      </c>
      <c r="F207" s="173" t="str">
        <f t="shared" si="10"/>
        <v/>
      </c>
      <c r="G207" s="14"/>
      <c r="H207" s="14"/>
      <c r="I207" s="15" t="s">
        <v>9</v>
      </c>
      <c r="J207" s="6"/>
    </row>
    <row r="208" spans="1:10" hidden="1">
      <c r="A208" s="143" t="str">
        <f>A207</f>
        <v>ТМЦ</v>
      </c>
      <c r="B208" s="6"/>
      <c r="C208" s="13"/>
      <c r="D208" s="7">
        <f t="shared" si="7"/>
        <v>8</v>
      </c>
      <c r="E208" s="10">
        <f>IF(D207=D206,IF(AND(B208=Данные!$B$7,OR(A208=$A$1,A208=Данные!$C$9)),E207+1,E207),IF(AND(B208=Данные!$B$7,OR(A208=$A$1,A208=Данные!$C$9)),1,0))</f>
        <v>5</v>
      </c>
      <c r="F208" s="173" t="str">
        <f t="shared" si="10"/>
        <v/>
      </c>
      <c r="G208" s="14"/>
      <c r="H208" s="14"/>
      <c r="I208" s="15" t="s">
        <v>10</v>
      </c>
      <c r="J208" s="6"/>
    </row>
    <row r="209" spans="1:10" ht="13.9" customHeight="1">
      <c r="A209" s="6"/>
      <c r="B209" s="6"/>
      <c r="C209" s="173"/>
      <c r="D209" s="8">
        <f>D208+1</f>
        <v>9</v>
      </c>
      <c r="E209" s="10">
        <f>IF(D208=D207,IF(AND(B209=Данные!$B$7,OR(A209=$A$1,A209=Данные!$C$9)),E208+1,E208),IF(AND(B209=Данные!$B$7,OR(A209=$A$1,A209=Данные!$C$9)),1,0))</f>
        <v>5</v>
      </c>
      <c r="F209" s="173">
        <f t="shared" si="6"/>
        <v>9</v>
      </c>
      <c r="G209" s="16" t="s">
        <v>185</v>
      </c>
      <c r="H209" s="16"/>
      <c r="I209" s="16"/>
      <c r="J209" s="6"/>
    </row>
    <row r="210" spans="1:10" ht="31.15" customHeight="1">
      <c r="A210" s="6" t="s">
        <v>165</v>
      </c>
      <c r="B210" s="6" t="s">
        <v>9</v>
      </c>
      <c r="C210" s="6" t="s">
        <v>48</v>
      </c>
      <c r="D210" s="9">
        <f>D209</f>
        <v>9</v>
      </c>
      <c r="E210" s="10">
        <f>IF(D209=D208,IF(AND(B210=Данные!$B$7,OR(A210=$A$1,A210=Данные!$C$9)),E209+1,E209),IF(AND(B210=Данные!$B$7,OR(A210=$A$1,A210=Данные!$C$9)),1,0))</f>
        <v>1</v>
      </c>
      <c r="F210" s="173" t="str">
        <f>IF(D210=D209,IF(ISBLANK(G210),"",CONCATENATE(D210,".",E210)),D210)</f>
        <v>9.1</v>
      </c>
      <c r="G210" s="17" t="s">
        <v>93</v>
      </c>
      <c r="H210" s="17" t="s">
        <v>25</v>
      </c>
      <c r="I210" s="17" t="s">
        <v>94</v>
      </c>
      <c r="J210" s="6"/>
    </row>
    <row r="211" spans="1:10" ht="13.9" customHeight="1">
      <c r="A211" s="143" t="str">
        <f>A210</f>
        <v>СМР</v>
      </c>
      <c r="B211" s="6"/>
      <c r="C211" s="13"/>
      <c r="D211" s="7">
        <f t="shared" si="7"/>
        <v>9</v>
      </c>
      <c r="E211" s="10">
        <f>IF(D210=D209,IF(AND(B211=Данные!$B$7,OR(A211=$A$1,A211=Данные!$C$9)),E210+1,E210),IF(AND(B211=Данные!$B$7,OR(A211=$A$1,A211=Данные!$C$9)),1,0))</f>
        <v>1</v>
      </c>
      <c r="F211" s="173" t="str">
        <f t="shared" si="6"/>
        <v/>
      </c>
      <c r="G211" s="14"/>
      <c r="H211" s="14"/>
      <c r="I211" s="15" t="s">
        <v>104</v>
      </c>
      <c r="J211" s="6"/>
    </row>
    <row r="212" spans="1:10" ht="13.9" customHeight="1">
      <c r="A212" s="143" t="str">
        <f>A211</f>
        <v>СМР</v>
      </c>
      <c r="B212" s="6"/>
      <c r="C212" s="13"/>
      <c r="D212" s="7">
        <f t="shared" si="7"/>
        <v>9</v>
      </c>
      <c r="E212" s="10">
        <f>IF(D211=D210,IF(AND(B212=Данные!$B$7,OR(A212=$A$1,A212=Данные!$C$9)),E211+1,E211),IF(AND(B212=Данные!$B$7,OR(A212=$A$1,A212=Данные!$C$9)),1,0))</f>
        <v>1</v>
      </c>
      <c r="F212" s="173" t="str">
        <f t="shared" si="6"/>
        <v/>
      </c>
      <c r="G212" s="14"/>
      <c r="H212" s="14"/>
      <c r="I212" s="15" t="s">
        <v>106</v>
      </c>
      <c r="J212" s="6"/>
    </row>
    <row r="213" spans="1:10" ht="13.9" customHeight="1">
      <c r="A213" s="143" t="str">
        <f>A212</f>
        <v>СМР</v>
      </c>
      <c r="B213" s="6"/>
      <c r="C213" s="13"/>
      <c r="D213" s="7">
        <f t="shared" si="7"/>
        <v>9</v>
      </c>
      <c r="E213" s="10">
        <f>IF(D212=D211,IF(AND(B213=Данные!$B$7,OR(A213=$A$1,A213=Данные!$C$9)),E212+1,E212),IF(AND(B213=Данные!$B$7,OR(A213=$A$1,A213=Данные!$C$9)),1,0))</f>
        <v>1</v>
      </c>
      <c r="F213" s="173" t="str">
        <f t="shared" si="6"/>
        <v/>
      </c>
      <c r="G213" s="14"/>
      <c r="H213" s="14"/>
      <c r="I213" s="15" t="s">
        <v>107</v>
      </c>
      <c r="J213" s="6"/>
    </row>
    <row r="214" spans="1:10" ht="13.9" customHeight="1">
      <c r="A214" s="143" t="str">
        <f>A213</f>
        <v>СМР</v>
      </c>
      <c r="B214" s="6"/>
      <c r="C214" s="13"/>
      <c r="D214" s="7">
        <f t="shared" si="7"/>
        <v>9</v>
      </c>
      <c r="E214" s="10">
        <f>IF(D213=D212,IF(AND(B214=Данные!$B$7,OR(A214=$A$1,A214=Данные!$C$9)),E213+1,E213),IF(AND(B214=Данные!$B$7,OR(A214=$A$1,A214=Данные!$C$9)),1,0))</f>
        <v>1</v>
      </c>
      <c r="F214" s="173" t="str">
        <f t="shared" si="6"/>
        <v/>
      </c>
      <c r="G214" s="14"/>
      <c r="H214" s="14"/>
      <c r="I214" s="15" t="s">
        <v>105</v>
      </c>
      <c r="J214" s="6"/>
    </row>
    <row r="215" spans="1:10" ht="56.25">
      <c r="A215" s="6" t="s">
        <v>167</v>
      </c>
      <c r="B215" s="6" t="s">
        <v>9</v>
      </c>
      <c r="C215" s="6" t="s">
        <v>48</v>
      </c>
      <c r="D215" s="9">
        <f t="shared" si="7"/>
        <v>9</v>
      </c>
      <c r="E215" s="10">
        <f>IF(D214=D213,IF(AND(B215=Данные!$B$7,OR(A215=$A$1,A215=Данные!$C$9)),E214+1,E214),IF(AND(B215=Данные!$B$7,OR(A215=$A$1,A215=Данные!$C$9)),1,0))</f>
        <v>2</v>
      </c>
      <c r="F215" s="173" t="str">
        <f t="shared" si="6"/>
        <v>9.2</v>
      </c>
      <c r="G215" s="11" t="s">
        <v>84</v>
      </c>
      <c r="H215" s="11" t="s">
        <v>92</v>
      </c>
      <c r="I215" s="11" t="s">
        <v>191</v>
      </c>
      <c r="J215" s="6"/>
    </row>
    <row r="216" spans="1:10" ht="13.9" customHeight="1">
      <c r="A216" s="143" t="str">
        <f>A215</f>
        <v>общее</v>
      </c>
      <c r="B216" s="6"/>
      <c r="C216" s="13"/>
      <c r="D216" s="7">
        <f t="shared" si="7"/>
        <v>9</v>
      </c>
      <c r="E216" s="10">
        <f>IF(D215=D214,IF(AND(B216=Данные!$B$7,OR(A216=$A$1,A216=Данные!$C$9)),E215+1,E215),IF(AND(B216=Данные!$B$7,OR(A216=$A$1,A216=Данные!$C$9)),1,0))</f>
        <v>2</v>
      </c>
      <c r="F216" s="173" t="str">
        <f t="shared" si="6"/>
        <v/>
      </c>
      <c r="G216" s="14"/>
      <c r="H216" s="14"/>
      <c r="I216" s="15" t="s">
        <v>9</v>
      </c>
      <c r="J216" s="6"/>
    </row>
    <row r="217" spans="1:10" ht="13.9" customHeight="1">
      <c r="A217" s="143" t="str">
        <f>A216</f>
        <v>общее</v>
      </c>
      <c r="B217" s="6"/>
      <c r="C217" s="13"/>
      <c r="D217" s="7">
        <f>D216</f>
        <v>9</v>
      </c>
      <c r="E217" s="10">
        <f>IF(D216=D215,IF(AND(B217=Данные!$B$7,OR(A217=$A$1,A217=Данные!$C$9)),E216+1,E216),IF(AND(B217=Данные!$B$7,OR(A217=$A$1,A217=Данные!$C$9)),1,0))</f>
        <v>2</v>
      </c>
      <c r="F217" s="173" t="str">
        <f>IF(D217=D216,IF(ISBLANK(G217),"",CONCATENATE(D217,".",E217)),D217)</f>
        <v/>
      </c>
      <c r="G217" s="14"/>
      <c r="H217" s="14"/>
      <c r="I217" s="15" t="s">
        <v>10</v>
      </c>
      <c r="J217" s="6"/>
    </row>
    <row r="218" spans="1:10" ht="13.9" customHeight="1">
      <c r="A218" s="143" t="str">
        <f>A217</f>
        <v>общее</v>
      </c>
      <c r="B218" s="6"/>
      <c r="C218" s="13"/>
      <c r="D218" s="7">
        <f t="shared" si="7"/>
        <v>9</v>
      </c>
      <c r="E218" s="10">
        <f>IF(D217=D216,IF(AND(B218=Данные!$B$7,OR(A218=$A$1,A218=Данные!$C$9)),E217+1,E217),IF(AND(B218=Данные!$B$7,OR(A218=$A$1,A218=Данные!$C$9)),1,0))</f>
        <v>2</v>
      </c>
      <c r="F218" s="173" t="str">
        <f t="shared" si="6"/>
        <v/>
      </c>
      <c r="G218" s="14"/>
      <c r="H218" s="14"/>
      <c r="I218" s="15"/>
      <c r="J218" s="6"/>
    </row>
    <row r="219" spans="1:10" ht="13.9" customHeight="1">
      <c r="A219" s="143" t="str">
        <f>A218</f>
        <v>общее</v>
      </c>
      <c r="B219" s="6"/>
      <c r="C219" s="13"/>
      <c r="D219" s="7"/>
      <c r="E219" s="10"/>
      <c r="F219" s="173"/>
      <c r="G219" s="14"/>
      <c r="H219" s="14"/>
      <c r="I219" s="15"/>
      <c r="J219" s="6"/>
    </row>
    <row r="220" spans="1:10" ht="13.9" customHeight="1">
      <c r="A220" s="6"/>
      <c r="B220" s="6"/>
      <c r="C220" s="173"/>
      <c r="D220" s="8">
        <f>D218+1</f>
        <v>10</v>
      </c>
      <c r="E220" s="10">
        <f>IF(D218=D217,IF(AND(B220=Данные!$B$7,OR(A220=$A$1,A220=Данные!$C$9)),E218+1,E218),IF(AND(B220=Данные!$B$7,OR(A220=$A$1,A220=Данные!$C$9)),1,0))</f>
        <v>2</v>
      </c>
      <c r="F220" s="173">
        <f>IF(D220=D218,IF(ISBLANK(G220),"",CONCATENATE(D220,".",E220)),D220)</f>
        <v>10</v>
      </c>
      <c r="G220" s="16" t="s">
        <v>26</v>
      </c>
      <c r="H220" s="16"/>
      <c r="I220" s="16"/>
      <c r="J220" s="6"/>
    </row>
    <row r="221" spans="1:10">
      <c r="A221" s="6" t="s">
        <v>167</v>
      </c>
      <c r="B221" s="6" t="s">
        <v>9</v>
      </c>
      <c r="C221" s="6" t="s">
        <v>48</v>
      </c>
      <c r="D221" s="9">
        <f t="shared" si="7"/>
        <v>10</v>
      </c>
      <c r="E221" s="10">
        <f>IF(D220=D218,IF(AND(B221=Данные!$B$7,OR(A221=$A$1,A221=Данные!$C$9)),E220+1,E220),IF(AND(B221=Данные!$B$7,OR(A221=$A$1,A221=Данные!$C$9)),1,0))</f>
        <v>1</v>
      </c>
      <c r="F221" s="173" t="str">
        <f t="shared" si="6"/>
        <v>10.1</v>
      </c>
      <c r="G221" s="18" t="s">
        <v>0</v>
      </c>
      <c r="H221" s="18" t="s">
        <v>258</v>
      </c>
      <c r="I221" s="18"/>
      <c r="J221" s="6"/>
    </row>
    <row r="222" spans="1:10" ht="13.9" customHeight="1">
      <c r="A222" s="143" t="str">
        <f>A221</f>
        <v>общее</v>
      </c>
      <c r="B222" s="6"/>
      <c r="C222" s="13"/>
      <c r="D222" s="7">
        <f t="shared" si="7"/>
        <v>10</v>
      </c>
      <c r="E222" s="10">
        <f>IF(D221=D220,IF(AND(B222=Данные!$B$7,OR(A222=$A$1,A222=Данные!$C$9)),E221+1,E221),IF(AND(B222=Данные!$B$7,OR(A222=$A$1,A222=Данные!$C$9)),1,0))</f>
        <v>1</v>
      </c>
      <c r="F222" s="173" t="str">
        <f t="shared" si="6"/>
        <v/>
      </c>
      <c r="G222" s="14"/>
      <c r="H222" s="14"/>
      <c r="I222" s="15" t="s">
        <v>65</v>
      </c>
      <c r="J222" s="6"/>
    </row>
    <row r="223" spans="1:10" ht="13.9" customHeight="1">
      <c r="A223" s="143" t="str">
        <f>A222</f>
        <v>общее</v>
      </c>
      <c r="B223" s="6"/>
      <c r="C223" s="13"/>
      <c r="D223" s="7">
        <f t="shared" si="7"/>
        <v>10</v>
      </c>
      <c r="E223" s="10">
        <f>IF(D222=D221,IF(AND(B223=Данные!$B$7,OR(A223=$A$1,A223=Данные!$C$9)),E222+1,E222),IF(AND(B223=Данные!$B$7,OR(A223=$A$1,A223=Данные!$C$9)),1,0))</f>
        <v>1</v>
      </c>
      <c r="F223" s="173" t="str">
        <f t="shared" si="6"/>
        <v/>
      </c>
      <c r="G223" s="14"/>
      <c r="H223" s="14"/>
      <c r="I223" s="15"/>
      <c r="J223" s="6"/>
    </row>
    <row r="224" spans="1:10">
      <c r="A224" s="143" t="str">
        <f>A223</f>
        <v>общее</v>
      </c>
      <c r="B224" s="6"/>
      <c r="C224" s="13"/>
      <c r="D224" s="7">
        <f t="shared" si="7"/>
        <v>10</v>
      </c>
      <c r="E224" s="10">
        <f>IF(D223=D222,IF(AND(B224=Данные!$B$7,OR(A224=$A$1,A224=Данные!$C$9)),E223+1,E223),IF(AND(B224=Данные!$B$7,OR(A224=$A$1,A224=Данные!$C$9)),1,0))</f>
        <v>1</v>
      </c>
      <c r="F224" s="173" t="str">
        <f t="shared" si="6"/>
        <v/>
      </c>
      <c r="G224" s="14"/>
      <c r="H224" s="14"/>
      <c r="I224" s="15"/>
      <c r="J224" s="6"/>
    </row>
    <row r="225" spans="1:10" ht="13.9" customHeight="1">
      <c r="A225" s="143" t="str">
        <f>A224</f>
        <v>общее</v>
      </c>
      <c r="B225" s="6"/>
      <c r="C225" s="13"/>
      <c r="D225" s="7">
        <f t="shared" si="7"/>
        <v>10</v>
      </c>
      <c r="E225" s="10">
        <f>IF(D224=D223,IF(AND(B225=Данные!$B$7,OR(A225=$A$1,A225=Данные!$C$9)),E224+1,E224),IF(AND(B225=Данные!$B$7,OR(A225=$A$1,A225=Данные!$C$9)),1,0))</f>
        <v>1</v>
      </c>
      <c r="F225" s="173" t="str">
        <f t="shared" si="6"/>
        <v/>
      </c>
      <c r="G225" s="14"/>
      <c r="H225" s="14"/>
      <c r="I225" s="15"/>
      <c r="J225" s="6"/>
    </row>
    <row r="226" spans="1:10">
      <c r="A226" s="6" t="s">
        <v>167</v>
      </c>
      <c r="B226" s="6" t="s">
        <v>9</v>
      </c>
      <c r="C226" s="6" t="s">
        <v>48</v>
      </c>
      <c r="D226" s="9">
        <f t="shared" si="7"/>
        <v>10</v>
      </c>
      <c r="E226" s="10">
        <f>IF(D225=D224,IF(AND(B226=Данные!$B$7,OR(A226=$A$1,A226=Данные!$C$9)),E225+1,E225),IF(AND(B226=Данные!$B$7,OR(A226=$A$1,A226=Данные!$C$9)),1,0))</f>
        <v>2</v>
      </c>
      <c r="F226" s="173" t="str">
        <f t="shared" ref="F226:F309" si="11">IF(D226=D225,IF(ISBLANK(G226),"",CONCATENATE(D226,".",E226)),D226)</f>
        <v>10.2</v>
      </c>
      <c r="G226" s="18" t="s">
        <v>2</v>
      </c>
      <c r="H226" s="18" t="s">
        <v>258</v>
      </c>
      <c r="I226" s="18"/>
      <c r="J226" s="6"/>
    </row>
    <row r="227" spans="1:10" ht="13.9" customHeight="1">
      <c r="A227" s="143" t="str">
        <f>A226</f>
        <v>общее</v>
      </c>
      <c r="B227" s="6"/>
      <c r="C227" s="13"/>
      <c r="D227" s="7">
        <f t="shared" si="7"/>
        <v>10</v>
      </c>
      <c r="E227" s="10">
        <f>IF(D226=D225,IF(AND(B227=Данные!$B$7,OR(A227=$A$1,A227=Данные!$C$9)),E226+1,E226),IF(AND(B227=Данные!$B$7,OR(A227=$A$1,A227=Данные!$C$9)),1,0))</f>
        <v>2</v>
      </c>
      <c r="F227" s="173" t="str">
        <f t="shared" si="11"/>
        <v/>
      </c>
      <c r="G227" s="14"/>
      <c r="H227" s="14"/>
      <c r="I227" s="15" t="s">
        <v>65</v>
      </c>
      <c r="J227" s="6"/>
    </row>
    <row r="228" spans="1:10" ht="13.9" customHeight="1">
      <c r="A228" s="143" t="str">
        <f>A227</f>
        <v>общее</v>
      </c>
      <c r="B228" s="6"/>
      <c r="C228" s="13"/>
      <c r="D228" s="7">
        <f t="shared" ref="D228:D312" si="12">D227</f>
        <v>10</v>
      </c>
      <c r="E228" s="10">
        <f>IF(D227=D226,IF(AND(B228=Данные!$B$7,OR(A228=$A$1,A228=Данные!$C$9)),E227+1,E227),IF(AND(B228=Данные!$B$7,OR(A228=$A$1,A228=Данные!$C$9)),1,0))</f>
        <v>2</v>
      </c>
      <c r="F228" s="173" t="str">
        <f t="shared" si="11"/>
        <v/>
      </c>
      <c r="G228" s="14"/>
      <c r="H228" s="14"/>
      <c r="I228" s="15"/>
      <c r="J228" s="6"/>
    </row>
    <row r="229" spans="1:10">
      <c r="A229" s="143" t="str">
        <f>A228</f>
        <v>общее</v>
      </c>
      <c r="B229" s="6"/>
      <c r="C229" s="13"/>
      <c r="D229" s="7">
        <f t="shared" si="12"/>
        <v>10</v>
      </c>
      <c r="E229" s="10">
        <f>IF(D228=D227,IF(AND(B229=Данные!$B$7,OR(A229=$A$1,A229=Данные!$C$9)),E228+1,E228),IF(AND(B229=Данные!$B$7,OR(A229=$A$1,A229=Данные!$C$9)),1,0))</f>
        <v>2</v>
      </c>
      <c r="F229" s="173" t="str">
        <f t="shared" si="11"/>
        <v/>
      </c>
      <c r="G229" s="14"/>
      <c r="H229" s="14"/>
      <c r="I229" s="15"/>
      <c r="J229" s="6"/>
    </row>
    <row r="230" spans="1:10">
      <c r="A230" s="143" t="str">
        <f>A229</f>
        <v>общее</v>
      </c>
      <c r="B230" s="6"/>
      <c r="C230" s="13"/>
      <c r="D230" s="7">
        <f t="shared" si="12"/>
        <v>10</v>
      </c>
      <c r="E230" s="10">
        <f>IF(D229=D228,IF(AND(B230=Данные!$B$7,OR(A230=$A$1,A230=Данные!$C$9)),E229+1,E229),IF(AND(B230=Данные!$B$7,OR(A230=$A$1,A230=Данные!$C$9)),1,0))</f>
        <v>2</v>
      </c>
      <c r="F230" s="173" t="str">
        <f t="shared" si="11"/>
        <v/>
      </c>
      <c r="G230" s="14"/>
      <c r="H230" s="14"/>
      <c r="I230" s="15"/>
      <c r="J230" s="6"/>
    </row>
    <row r="231" spans="1:10" ht="9.75" customHeight="1">
      <c r="A231" s="29"/>
      <c r="B231" s="29"/>
      <c r="C231" s="30"/>
      <c r="D231" s="31"/>
      <c r="E231" s="32"/>
      <c r="F231" s="33"/>
      <c r="G231" s="34" t="s">
        <v>229</v>
      </c>
      <c r="H231" s="34"/>
      <c r="I231" s="35"/>
      <c r="J231" s="29"/>
    </row>
    <row r="232" spans="1:10">
      <c r="A232" s="6"/>
      <c r="B232" s="6"/>
      <c r="C232" s="173"/>
      <c r="D232" s="8">
        <f>D230+1</f>
        <v>11</v>
      </c>
      <c r="E232" s="10">
        <f>IF(D230=D229,IF(AND(B232=Данные!$B$7,OR(A232=$A$1,A232=Данные!$C$9)),E230+1,E230),IF(AND(B232=Данные!$B$7,OR(A232=$A$1,A232=Данные!$C$9)),1,0))</f>
        <v>2</v>
      </c>
      <c r="F232" s="173">
        <f>IF(D232=D230,IF(ISBLANK(G232),"",CONCATENATE(D232,".",E232)),D232)</f>
        <v>11</v>
      </c>
      <c r="G232" s="16" t="s">
        <v>8</v>
      </c>
      <c r="H232" s="16"/>
      <c r="I232" s="16"/>
      <c r="J232" s="6"/>
    </row>
    <row r="233" spans="1:10" ht="33.75">
      <c r="A233" s="6" t="s">
        <v>165</v>
      </c>
      <c r="B233" s="6" t="s">
        <v>9</v>
      </c>
      <c r="C233" s="19" t="s">
        <v>49</v>
      </c>
      <c r="D233" s="9">
        <f t="shared" si="12"/>
        <v>11</v>
      </c>
      <c r="E233" s="10">
        <f>IF(D232=D230,IF(AND(B233=Данные!$B$7,OR(A233=$A$1,A233=Данные!$C$9)),E232+1,E232),IF(AND(B233=Данные!$B$7,OR(A233=$A$1,A233=Данные!$C$9)),1,0))</f>
        <v>1</v>
      </c>
      <c r="F233" s="173" t="str">
        <f t="shared" si="11"/>
        <v>11.1</v>
      </c>
      <c r="G233" s="18" t="s">
        <v>88</v>
      </c>
      <c r="H233" s="18" t="s">
        <v>76</v>
      </c>
      <c r="I233" s="18" t="s">
        <v>125</v>
      </c>
      <c r="J233" s="6"/>
    </row>
    <row r="234" spans="1:10" ht="22.5">
      <c r="A234" s="143" t="str">
        <f>A233</f>
        <v>СМР</v>
      </c>
      <c r="B234" s="6"/>
      <c r="C234" s="13"/>
      <c r="D234" s="7">
        <f t="shared" si="12"/>
        <v>11</v>
      </c>
      <c r="E234" s="10">
        <f>IF(D233=D232,IF(AND(B234=Данные!$B$7,OR(A234=$A$1,A234=Данные!$C$9)),E233+1,E233),IF(AND(B234=Данные!$B$7,OR(A234=$A$1,A234=Данные!$C$9)),1,0))</f>
        <v>1</v>
      </c>
      <c r="F234" s="173" t="str">
        <f t="shared" si="11"/>
        <v/>
      </c>
      <c r="G234" s="14"/>
      <c r="H234" s="6"/>
      <c r="I234" s="15" t="s">
        <v>132</v>
      </c>
      <c r="J234" s="6"/>
    </row>
    <row r="235" spans="1:10" ht="22.5">
      <c r="A235" s="143" t="str">
        <f>A234</f>
        <v>СМР</v>
      </c>
      <c r="B235" s="6"/>
      <c r="C235" s="13"/>
      <c r="D235" s="7">
        <f t="shared" si="12"/>
        <v>11</v>
      </c>
      <c r="E235" s="10">
        <f>IF(D234=D233,IF(AND(B235=Данные!$B$7,OR(A235=$A$1,A235=Данные!$C$9)),E234+1,E234),IF(AND(B235=Данные!$B$7,OR(A235=$A$1,A235=Данные!$C$9)),1,0))</f>
        <v>1</v>
      </c>
      <c r="F235" s="173" t="str">
        <f t="shared" si="11"/>
        <v/>
      </c>
      <c r="G235" s="14"/>
      <c r="H235" s="6"/>
      <c r="I235" s="15" t="s">
        <v>133</v>
      </c>
      <c r="J235" s="6"/>
    </row>
    <row r="236" spans="1:10" ht="22.5">
      <c r="A236" s="143" t="str">
        <f>A235</f>
        <v>СМР</v>
      </c>
      <c r="B236" s="6"/>
      <c r="C236" s="13"/>
      <c r="D236" s="7">
        <f t="shared" si="12"/>
        <v>11</v>
      </c>
      <c r="E236" s="10">
        <f>IF(D235=D234,IF(AND(B236=Данные!$B$7,OR(A236=$A$1,A236=Данные!$C$9)),E235+1,E235),IF(AND(B236=Данные!$B$7,OR(A236=$A$1,A236=Данные!$C$9)),1,0))</f>
        <v>1</v>
      </c>
      <c r="F236" s="173" t="str">
        <f t="shared" si="11"/>
        <v/>
      </c>
      <c r="G236" s="14"/>
      <c r="H236" s="6"/>
      <c r="I236" s="15" t="s">
        <v>134</v>
      </c>
      <c r="J236" s="6"/>
    </row>
    <row r="237" spans="1:10" ht="13.9" customHeight="1">
      <c r="A237" s="143" t="str">
        <f>A236</f>
        <v>СМР</v>
      </c>
      <c r="B237" s="6"/>
      <c r="C237" s="13"/>
      <c r="D237" s="7">
        <f t="shared" si="12"/>
        <v>11</v>
      </c>
      <c r="E237" s="10">
        <f>IF(D236=D235,IF(AND(B237=Данные!$B$7,OR(A237=$A$1,A237=Данные!$C$9)),E236+1,E236),IF(AND(B237=Данные!$B$7,OR(A237=$A$1,A237=Данные!$C$9)),1,0))</f>
        <v>1</v>
      </c>
      <c r="F237" s="173" t="str">
        <f t="shared" si="11"/>
        <v/>
      </c>
      <c r="G237" s="14"/>
      <c r="H237" s="6"/>
      <c r="I237" s="15" t="s">
        <v>10</v>
      </c>
      <c r="J237" s="6"/>
    </row>
    <row r="238" spans="1:10" ht="33.75">
      <c r="A238" s="6" t="s">
        <v>165</v>
      </c>
      <c r="B238" s="6" t="s">
        <v>9</v>
      </c>
      <c r="C238" s="19" t="s">
        <v>49</v>
      </c>
      <c r="D238" s="9">
        <f t="shared" si="12"/>
        <v>11</v>
      </c>
      <c r="E238" s="10">
        <f>IF(D237=D236,IF(AND(B238=Данные!$B$7,OR(A238=$A$1,A238=Данные!$C$9)),E237+1,E237),IF(AND(B238=Данные!$B$7,OR(A238=$A$1,A238=Данные!$C$9)),1,0))</f>
        <v>2</v>
      </c>
      <c r="F238" s="173" t="str">
        <f t="shared" si="11"/>
        <v>11.2</v>
      </c>
      <c r="G238" s="18" t="s">
        <v>135</v>
      </c>
      <c r="H238" s="18" t="s">
        <v>76</v>
      </c>
      <c r="I238" s="18" t="s">
        <v>125</v>
      </c>
      <c r="J238" s="6"/>
    </row>
    <row r="239" spans="1:10">
      <c r="A239" s="143" t="str">
        <f>A238</f>
        <v>СМР</v>
      </c>
      <c r="B239" s="6"/>
      <c r="C239" s="13"/>
      <c r="D239" s="7">
        <f t="shared" si="12"/>
        <v>11</v>
      </c>
      <c r="E239" s="10">
        <f>IF(D238=D237,IF(AND(B239=Данные!$B$7,OR(A239=$A$1,A239=Данные!$C$9)),E238+1,E238),IF(AND(B239=Данные!$B$7,OR(A239=$A$1,A239=Данные!$C$9)),1,0))</f>
        <v>2</v>
      </c>
      <c r="F239" s="173" t="str">
        <f t="shared" si="11"/>
        <v/>
      </c>
      <c r="G239" s="6"/>
      <c r="H239" s="6"/>
      <c r="I239" s="15" t="s">
        <v>9</v>
      </c>
      <c r="J239" s="6"/>
    </row>
    <row r="240" spans="1:10">
      <c r="A240" s="143" t="str">
        <f>A239</f>
        <v>СМР</v>
      </c>
      <c r="B240" s="6"/>
      <c r="C240" s="13"/>
      <c r="D240" s="7">
        <f t="shared" si="12"/>
        <v>11</v>
      </c>
      <c r="E240" s="10">
        <f>IF(D239=D238,IF(AND(B240=Данные!$B$7,OR(A240=$A$1,A240=Данные!$C$9)),E239+1,E239),IF(AND(B240=Данные!$B$7,OR(A240=$A$1,A240=Данные!$C$9)),1,0))</f>
        <v>2</v>
      </c>
      <c r="F240" s="173" t="str">
        <f t="shared" si="11"/>
        <v/>
      </c>
      <c r="G240" s="6"/>
      <c r="H240" s="6"/>
      <c r="I240" s="15" t="s">
        <v>10</v>
      </c>
      <c r="J240" s="6"/>
    </row>
    <row r="241" spans="1:10" ht="33.75" hidden="1">
      <c r="A241" s="6" t="s">
        <v>166</v>
      </c>
      <c r="B241" s="6" t="s">
        <v>9</v>
      </c>
      <c r="C241" s="19" t="s">
        <v>49</v>
      </c>
      <c r="D241" s="9">
        <f t="shared" si="12"/>
        <v>11</v>
      </c>
      <c r="E241" s="10">
        <f>IF(D240=D239,IF(AND(B241=Данные!$B$7,OR(A241=$A$1,A241=Данные!$C$9)),E240+1,E240),IF(AND(B241=Данные!$B$7,OR(A241=$A$1,A241=Данные!$C$9)),1,0))</f>
        <v>2</v>
      </c>
      <c r="F241" s="173" t="str">
        <f t="shared" si="11"/>
        <v>11.2</v>
      </c>
      <c r="G241" s="18" t="s">
        <v>97</v>
      </c>
      <c r="H241" s="18" t="s">
        <v>76</v>
      </c>
      <c r="I241" s="18" t="s">
        <v>125</v>
      </c>
      <c r="J241" s="6"/>
    </row>
    <row r="242" spans="1:10" hidden="1">
      <c r="A242" s="143" t="str">
        <f>A241</f>
        <v>ТМЦ</v>
      </c>
      <c r="B242" s="6"/>
      <c r="C242" s="13"/>
      <c r="D242" s="7">
        <f t="shared" si="12"/>
        <v>11</v>
      </c>
      <c r="E242" s="10">
        <f>IF(D241=D240,IF(AND(B242=Данные!$B$7,OR(A242=$A$1,A242=Данные!$C$9)),E241+1,E241),IF(AND(B242=Данные!$B$7,OR(A242=$A$1,A242=Данные!$C$9)),1,0))</f>
        <v>2</v>
      </c>
      <c r="F242" s="173" t="str">
        <f t="shared" si="11"/>
        <v/>
      </c>
      <c r="G242" s="6"/>
      <c r="H242" s="6"/>
      <c r="I242" s="15" t="s">
        <v>9</v>
      </c>
      <c r="J242" s="6"/>
    </row>
    <row r="243" spans="1:10" hidden="1">
      <c r="A243" s="143" t="str">
        <f>A242</f>
        <v>ТМЦ</v>
      </c>
      <c r="B243" s="6"/>
      <c r="C243" s="13"/>
      <c r="D243" s="7">
        <f t="shared" si="12"/>
        <v>11</v>
      </c>
      <c r="E243" s="10">
        <f>IF(D242=D241,IF(AND(B243=Данные!$B$7,OR(A243=$A$1,A243=Данные!$C$9)),E242+1,E242),IF(AND(B243=Данные!$B$7,OR(A243=$A$1,A243=Данные!$C$9)),1,0))</f>
        <v>2</v>
      </c>
      <c r="F243" s="173" t="str">
        <f t="shared" si="11"/>
        <v/>
      </c>
      <c r="G243" s="6"/>
      <c r="H243" s="6"/>
      <c r="I243" s="15" t="s">
        <v>10</v>
      </c>
      <c r="J243" s="6"/>
    </row>
    <row r="244" spans="1:10" ht="33.75">
      <c r="A244" s="6" t="s">
        <v>167</v>
      </c>
      <c r="B244" s="6" t="s">
        <v>9</v>
      </c>
      <c r="C244" s="19" t="s">
        <v>49</v>
      </c>
      <c r="D244" s="9">
        <f t="shared" si="12"/>
        <v>11</v>
      </c>
      <c r="E244" s="10">
        <f>IF(D243=D242,IF(AND(B244=Данные!$B$7,OR(A244=$A$1,A244=Данные!$C$9)),E243+1,E243),IF(AND(B244=Данные!$B$7,OR(A244=$A$1,A244=Данные!$C$9)),1,0))</f>
        <v>3</v>
      </c>
      <c r="F244" s="173" t="str">
        <f t="shared" si="11"/>
        <v>11.3</v>
      </c>
      <c r="G244" s="18" t="s">
        <v>77</v>
      </c>
      <c r="H244" s="18" t="s">
        <v>76</v>
      </c>
      <c r="I244" s="18" t="s">
        <v>125</v>
      </c>
      <c r="J244" s="6"/>
    </row>
    <row r="245" spans="1:10">
      <c r="A245" s="143" t="str">
        <f>A244</f>
        <v>общее</v>
      </c>
      <c r="B245" s="6"/>
      <c r="C245" s="13"/>
      <c r="D245" s="7">
        <f t="shared" si="12"/>
        <v>11</v>
      </c>
      <c r="E245" s="10">
        <f>IF(D244=D243,IF(AND(B245=Данные!$B$7,OR(A245=$A$1,A245=Данные!$C$9)),E244+1,E244),IF(AND(B245=Данные!$B$7,OR(A245=$A$1,A245=Данные!$C$9)),1,0))</f>
        <v>3</v>
      </c>
      <c r="F245" s="173" t="str">
        <f t="shared" si="11"/>
        <v/>
      </c>
      <c r="G245" s="6"/>
      <c r="H245" s="6"/>
      <c r="I245" s="15" t="s">
        <v>9</v>
      </c>
      <c r="J245" s="6"/>
    </row>
    <row r="246" spans="1:10">
      <c r="A246" s="143" t="str">
        <f>A245</f>
        <v>общее</v>
      </c>
      <c r="B246" s="6"/>
      <c r="C246" s="13"/>
      <c r="D246" s="7">
        <f t="shared" si="12"/>
        <v>11</v>
      </c>
      <c r="E246" s="10">
        <f>IF(D245=D244,IF(AND(B246=Данные!$B$7,OR(A246=$A$1,A246=Данные!$C$9)),E245+1,E245),IF(AND(B246=Данные!$B$7,OR(A246=$A$1,A246=Данные!$C$9)),1,0))</f>
        <v>3</v>
      </c>
      <c r="F246" s="173" t="str">
        <f t="shared" si="11"/>
        <v/>
      </c>
      <c r="G246" s="6"/>
      <c r="H246" s="6"/>
      <c r="I246" s="15" t="s">
        <v>10</v>
      </c>
      <c r="J246" s="6"/>
    </row>
    <row r="247" spans="1:10">
      <c r="A247" s="6"/>
      <c r="B247" s="6"/>
      <c r="C247" s="173"/>
      <c r="D247" s="8">
        <f>D246+1</f>
        <v>12</v>
      </c>
      <c r="E247" s="10">
        <f>IF(D246=D245,IF(AND(B247=Данные!$B$7,OR(A247=$A$1,A247=Данные!$C$9)),E246+1,E246),IF(AND(B247=Данные!$B$7,OR(A247=$A$1,A247=Данные!$C$9)),1,0))</f>
        <v>3</v>
      </c>
      <c r="F247" s="173">
        <f t="shared" si="11"/>
        <v>12</v>
      </c>
      <c r="G247" s="16" t="s">
        <v>139</v>
      </c>
      <c r="H247" s="16"/>
      <c r="I247" s="16"/>
      <c r="J247" s="6"/>
    </row>
    <row r="248" spans="1:10" ht="45">
      <c r="A248" s="6" t="s">
        <v>167</v>
      </c>
      <c r="B248" s="6" t="s">
        <v>9</v>
      </c>
      <c r="C248" s="19" t="s">
        <v>49</v>
      </c>
      <c r="D248" s="9">
        <f t="shared" si="12"/>
        <v>12</v>
      </c>
      <c r="E248" s="10">
        <f>IF(D247=D246,IF(AND(B248=Данные!$B$7,OR(A248=$A$1,A248=Данные!$C$9)),E247+1,E247),IF(AND(B248=Данные!$B$7,OR(A248=$A$1,A248=Данные!$C$9)),1,0))</f>
        <v>1</v>
      </c>
      <c r="F248" s="173" t="str">
        <f t="shared" si="11"/>
        <v>12.1</v>
      </c>
      <c r="G248" s="18" t="s">
        <v>138</v>
      </c>
      <c r="H248" s="18" t="s">
        <v>27</v>
      </c>
      <c r="I248" s="18" t="s">
        <v>28</v>
      </c>
      <c r="J248" s="6"/>
    </row>
    <row r="249" spans="1:10">
      <c r="A249" s="143" t="str">
        <f>A248</f>
        <v>общее</v>
      </c>
      <c r="B249" s="6"/>
      <c r="C249" s="13"/>
      <c r="D249" s="7">
        <f t="shared" si="12"/>
        <v>12</v>
      </c>
      <c r="E249" s="10">
        <f>IF(D248=D247,IF(AND(B249=Данные!$B$7,OR(A249=$A$1,A249=Данные!$C$9)),E248+1,E248),IF(AND(B249=Данные!$B$7,OR(A249=$A$1,A249=Данные!$C$9)),1,0))</f>
        <v>1</v>
      </c>
      <c r="F249" s="173" t="str">
        <f t="shared" si="11"/>
        <v/>
      </c>
      <c r="G249" s="6"/>
      <c r="H249" s="6"/>
      <c r="I249" s="15" t="s">
        <v>9</v>
      </c>
      <c r="J249" s="6"/>
    </row>
    <row r="250" spans="1:10" ht="13.9" customHeight="1">
      <c r="A250" s="143" t="str">
        <f>A249</f>
        <v>общее</v>
      </c>
      <c r="B250" s="6"/>
      <c r="C250" s="13"/>
      <c r="D250" s="7">
        <f t="shared" si="12"/>
        <v>12</v>
      </c>
      <c r="E250" s="10">
        <f>IF(D249=D248,IF(AND(B250=Данные!$B$7,OR(A250=$A$1,A250=Данные!$C$9)),E249+1,E249),IF(AND(B250=Данные!$B$7,OR(A250=$A$1,A250=Данные!$C$9)),1,0))</f>
        <v>1</v>
      </c>
      <c r="F250" s="173" t="str">
        <f t="shared" si="11"/>
        <v/>
      </c>
      <c r="G250" s="6"/>
      <c r="H250" s="6"/>
      <c r="I250" s="15" t="s">
        <v>10</v>
      </c>
      <c r="J250" s="6"/>
    </row>
    <row r="251" spans="1:10" ht="33.75" hidden="1">
      <c r="A251" s="6" t="s">
        <v>166</v>
      </c>
      <c r="B251" s="6" t="s">
        <v>9</v>
      </c>
      <c r="C251" s="19" t="s">
        <v>49</v>
      </c>
      <c r="D251" s="9">
        <f t="shared" si="12"/>
        <v>12</v>
      </c>
      <c r="E251" s="10">
        <f>IF(D250=D249,IF(AND(B251=Данные!$B$7,OR(A251=$A$1,A251=Данные!$C$9)),E250+1,E250),IF(AND(B251=Данные!$B$7,OR(A251=$A$1,A251=Данные!$C$9)),1,0))</f>
        <v>1</v>
      </c>
      <c r="F251" s="173" t="str">
        <f t="shared" ref="F251:F265" si="13">IF(D251=D250,IF(ISBLANK(G251),"",CONCATENATE(D251,".",E251)),D251)</f>
        <v>12.1</v>
      </c>
      <c r="G251" s="18" t="s">
        <v>210</v>
      </c>
      <c r="H251" s="18" t="s">
        <v>211</v>
      </c>
      <c r="I251" s="18" t="s">
        <v>125</v>
      </c>
      <c r="J251" s="6"/>
    </row>
    <row r="252" spans="1:10" hidden="1">
      <c r="A252" s="143" t="str">
        <f>A251</f>
        <v>ТМЦ</v>
      </c>
      <c r="B252" s="6"/>
      <c r="C252" s="13"/>
      <c r="D252" s="7">
        <f t="shared" si="12"/>
        <v>12</v>
      </c>
      <c r="E252" s="10">
        <f>IF(D251=D250,IF(AND(B252=Данные!$B$7,OR(A252=$A$1,A252=Данные!$C$9)),E251+1,E251),IF(AND(B252=Данные!$B$7,OR(A252=$A$1,A252=Данные!$C$9)),1,0))</f>
        <v>1</v>
      </c>
      <c r="F252" s="173" t="str">
        <f t="shared" si="13"/>
        <v/>
      </c>
      <c r="G252" s="6"/>
      <c r="H252" s="6"/>
      <c r="I252" s="15" t="s">
        <v>9</v>
      </c>
      <c r="J252" s="6"/>
    </row>
    <row r="253" spans="1:10" ht="13.9" hidden="1" customHeight="1">
      <c r="A253" s="143" t="str">
        <f>A252</f>
        <v>ТМЦ</v>
      </c>
      <c r="B253" s="6"/>
      <c r="C253" s="13"/>
      <c r="D253" s="7">
        <f t="shared" si="12"/>
        <v>12</v>
      </c>
      <c r="E253" s="10">
        <f>IF(D252=D251,IF(AND(B253=Данные!$B$7,OR(A253=$A$1,A253=Данные!$C$9)),E252+1,E252),IF(AND(B253=Данные!$B$7,OR(A253=$A$1,A253=Данные!$C$9)),1,0))</f>
        <v>1</v>
      </c>
      <c r="F253" s="173" t="str">
        <f t="shared" si="13"/>
        <v/>
      </c>
      <c r="G253" s="6"/>
      <c r="H253" s="6"/>
      <c r="I253" s="15" t="s">
        <v>10</v>
      </c>
      <c r="J253" s="6"/>
    </row>
    <row r="254" spans="1:10" ht="33.75" hidden="1">
      <c r="A254" s="6" t="s">
        <v>166</v>
      </c>
      <c r="B254" s="6" t="s">
        <v>9</v>
      </c>
      <c r="C254" s="19" t="s">
        <v>49</v>
      </c>
      <c r="D254" s="9">
        <f t="shared" si="12"/>
        <v>12</v>
      </c>
      <c r="E254" s="10">
        <f>IF(D253=D252,IF(AND(B254=Данные!$B$7,OR(A254=$A$1,A254=Данные!$C$9)),E253+1,E253),IF(AND(B254=Данные!$B$7,OR(A254=$A$1,A254=Данные!$C$9)),1,0))</f>
        <v>1</v>
      </c>
      <c r="F254" s="173" t="str">
        <f t="shared" si="13"/>
        <v>12.1</v>
      </c>
      <c r="G254" s="18" t="s">
        <v>212</v>
      </c>
      <c r="H254" s="18" t="s">
        <v>211</v>
      </c>
      <c r="I254" s="18" t="s">
        <v>125</v>
      </c>
      <c r="J254" s="6"/>
    </row>
    <row r="255" spans="1:10" hidden="1">
      <c r="A255" s="143" t="str">
        <f>A254</f>
        <v>ТМЦ</v>
      </c>
      <c r="B255" s="6"/>
      <c r="C255" s="13"/>
      <c r="D255" s="7">
        <f t="shared" si="12"/>
        <v>12</v>
      </c>
      <c r="E255" s="10">
        <f>IF(D254=D253,IF(AND(B255=Данные!$B$7,OR(A255=$A$1,A255=Данные!$C$9)),E254+1,E254),IF(AND(B255=Данные!$B$7,OR(A255=$A$1,A255=Данные!$C$9)),1,0))</f>
        <v>1</v>
      </c>
      <c r="F255" s="173" t="str">
        <f t="shared" si="13"/>
        <v/>
      </c>
      <c r="G255" s="6"/>
      <c r="H255" s="6"/>
      <c r="I255" s="15" t="s">
        <v>9</v>
      </c>
      <c r="J255" s="6"/>
    </row>
    <row r="256" spans="1:10" ht="13.9" hidden="1" customHeight="1">
      <c r="A256" s="143" t="str">
        <f>A255</f>
        <v>ТМЦ</v>
      </c>
      <c r="B256" s="6"/>
      <c r="C256" s="13"/>
      <c r="D256" s="7">
        <f t="shared" si="12"/>
        <v>12</v>
      </c>
      <c r="E256" s="10">
        <f>IF(D255=D254,IF(AND(B256=Данные!$B$7,OR(A256=$A$1,A256=Данные!$C$9)),E255+1,E255),IF(AND(B256=Данные!$B$7,OR(A256=$A$1,A256=Данные!$C$9)),1,0))</f>
        <v>1</v>
      </c>
      <c r="F256" s="173" t="str">
        <f t="shared" si="13"/>
        <v/>
      </c>
      <c r="G256" s="6"/>
      <c r="H256" s="6"/>
      <c r="I256" s="15" t="s">
        <v>10</v>
      </c>
      <c r="J256" s="6"/>
    </row>
    <row r="257" spans="1:10" ht="33.75" hidden="1">
      <c r="A257" s="6" t="s">
        <v>166</v>
      </c>
      <c r="B257" s="6" t="s">
        <v>9</v>
      </c>
      <c r="C257" s="19" t="s">
        <v>49</v>
      </c>
      <c r="D257" s="9">
        <f t="shared" si="12"/>
        <v>12</v>
      </c>
      <c r="E257" s="10">
        <f>IF(D256=D255,IF(AND(B257=Данные!$B$7,OR(A257=$A$1,A257=Данные!$C$9)),E256+1,E256),IF(AND(B257=Данные!$B$7,OR(A257=$A$1,A257=Данные!$C$9)),1,0))</f>
        <v>1</v>
      </c>
      <c r="F257" s="173" t="str">
        <f t="shared" si="13"/>
        <v>12.1</v>
      </c>
      <c r="G257" s="18" t="s">
        <v>213</v>
      </c>
      <c r="H257" s="18" t="s">
        <v>214</v>
      </c>
      <c r="I257" s="18" t="s">
        <v>125</v>
      </c>
      <c r="J257" s="6"/>
    </row>
    <row r="258" spans="1:10" hidden="1">
      <c r="A258" s="143" t="str">
        <f>A257</f>
        <v>ТМЦ</v>
      </c>
      <c r="B258" s="6"/>
      <c r="C258" s="13"/>
      <c r="D258" s="7">
        <f t="shared" si="12"/>
        <v>12</v>
      </c>
      <c r="E258" s="10">
        <f>IF(D257=D256,IF(AND(B258=Данные!$B$7,OR(A258=$A$1,A258=Данные!$C$9)),E257+1,E257),IF(AND(B258=Данные!$B$7,OR(A258=$A$1,A258=Данные!$C$9)),1,0))</f>
        <v>1</v>
      </c>
      <c r="F258" s="173" t="str">
        <f t="shared" si="13"/>
        <v/>
      </c>
      <c r="G258" s="6"/>
      <c r="H258" s="6"/>
      <c r="I258" s="15" t="s">
        <v>9</v>
      </c>
      <c r="J258" s="6"/>
    </row>
    <row r="259" spans="1:10" ht="13.9" hidden="1" customHeight="1">
      <c r="A259" s="143" t="str">
        <f>A258</f>
        <v>ТМЦ</v>
      </c>
      <c r="B259" s="6"/>
      <c r="C259" s="13"/>
      <c r="D259" s="7">
        <f t="shared" si="12"/>
        <v>12</v>
      </c>
      <c r="E259" s="10">
        <f>IF(D258=D257,IF(AND(B259=Данные!$B$7,OR(A259=$A$1,A259=Данные!$C$9)),E258+1,E258),IF(AND(B259=Данные!$B$7,OR(A259=$A$1,A259=Данные!$C$9)),1,0))</f>
        <v>1</v>
      </c>
      <c r="F259" s="173" t="str">
        <f t="shared" si="13"/>
        <v/>
      </c>
      <c r="G259" s="6"/>
      <c r="H259" s="6"/>
      <c r="I259" s="15" t="s">
        <v>10</v>
      </c>
      <c r="J259" s="6"/>
    </row>
    <row r="260" spans="1:10" ht="33.75" hidden="1">
      <c r="A260" s="6" t="s">
        <v>166</v>
      </c>
      <c r="B260" s="6" t="s">
        <v>9</v>
      </c>
      <c r="C260" s="19" t="s">
        <v>49</v>
      </c>
      <c r="D260" s="9">
        <f t="shared" si="12"/>
        <v>12</v>
      </c>
      <c r="E260" s="10">
        <f>IF(D259=D258,IF(AND(B260=Данные!$B$7,OR(A260=$A$1,A260=Данные!$C$9)),E259+1,E259),IF(AND(B260=Данные!$B$7,OR(A260=$A$1,A260=Данные!$C$9)),1,0))</f>
        <v>1</v>
      </c>
      <c r="F260" s="173" t="str">
        <f t="shared" si="13"/>
        <v>12.1</v>
      </c>
      <c r="G260" s="18" t="s">
        <v>215</v>
      </c>
      <c r="H260" s="18" t="s">
        <v>216</v>
      </c>
      <c r="I260" s="18" t="s">
        <v>125</v>
      </c>
      <c r="J260" s="6"/>
    </row>
    <row r="261" spans="1:10" hidden="1">
      <c r="A261" s="143" t="str">
        <f>A260</f>
        <v>ТМЦ</v>
      </c>
      <c r="B261" s="6"/>
      <c r="C261" s="13"/>
      <c r="D261" s="7">
        <f t="shared" si="12"/>
        <v>12</v>
      </c>
      <c r="E261" s="10">
        <f>IF(D260=D259,IF(AND(B261=Данные!$B$7,OR(A261=$A$1,A261=Данные!$C$9)),E260+1,E260),IF(AND(B261=Данные!$B$7,OR(A261=$A$1,A261=Данные!$C$9)),1,0))</f>
        <v>1</v>
      </c>
      <c r="F261" s="173" t="str">
        <f t="shared" si="13"/>
        <v/>
      </c>
      <c r="G261" s="6"/>
      <c r="H261" s="6"/>
      <c r="I261" s="15" t="s">
        <v>9</v>
      </c>
      <c r="J261" s="6"/>
    </row>
    <row r="262" spans="1:10" ht="13.9" hidden="1" customHeight="1">
      <c r="A262" s="143" t="str">
        <f>A261</f>
        <v>ТМЦ</v>
      </c>
      <c r="B262" s="6"/>
      <c r="C262" s="13"/>
      <c r="D262" s="7">
        <f t="shared" si="12"/>
        <v>12</v>
      </c>
      <c r="E262" s="10">
        <f>IF(D261=D260,IF(AND(B262=Данные!$B$7,OR(A262=$A$1,A262=Данные!$C$9)),E261+1,E261),IF(AND(B262=Данные!$B$7,OR(A262=$A$1,A262=Данные!$C$9)),1,0))</f>
        <v>1</v>
      </c>
      <c r="F262" s="173" t="str">
        <f t="shared" si="13"/>
        <v/>
      </c>
      <c r="G262" s="6"/>
      <c r="H262" s="6"/>
      <c r="I262" s="15" t="s">
        <v>10</v>
      </c>
      <c r="J262" s="6"/>
    </row>
    <row r="263" spans="1:10" ht="33.75" hidden="1">
      <c r="A263" s="6" t="s">
        <v>166</v>
      </c>
      <c r="B263" s="6" t="s">
        <v>9</v>
      </c>
      <c r="C263" s="19" t="s">
        <v>49</v>
      </c>
      <c r="D263" s="9">
        <f t="shared" si="12"/>
        <v>12</v>
      </c>
      <c r="E263" s="10">
        <f>IF(D262=D261,IF(AND(B263=Данные!$B$7,OR(A263=$A$1,A263=Данные!$C$9)),E262+1,E262),IF(AND(B263=Данные!$B$7,OR(A263=$A$1,A263=Данные!$C$9)),1,0))</f>
        <v>1</v>
      </c>
      <c r="F263" s="173" t="str">
        <f t="shared" si="13"/>
        <v>12.1</v>
      </c>
      <c r="G263" s="18" t="s">
        <v>217</v>
      </c>
      <c r="H263" s="18" t="s">
        <v>22</v>
      </c>
      <c r="I263" s="18" t="s">
        <v>125</v>
      </c>
      <c r="J263" s="6"/>
    </row>
    <row r="264" spans="1:10" hidden="1">
      <c r="A264" s="143" t="str">
        <f>A263</f>
        <v>ТМЦ</v>
      </c>
      <c r="B264" s="6"/>
      <c r="C264" s="13"/>
      <c r="D264" s="7">
        <f t="shared" si="12"/>
        <v>12</v>
      </c>
      <c r="E264" s="10">
        <f>IF(D263=D262,IF(AND(B264=Данные!$B$7,OR(A264=$A$1,A264=Данные!$C$9)),E263+1,E263),IF(AND(B264=Данные!$B$7,OR(A264=$A$1,A264=Данные!$C$9)),1,0))</f>
        <v>1</v>
      </c>
      <c r="F264" s="173" t="str">
        <f t="shared" si="13"/>
        <v/>
      </c>
      <c r="G264" s="6"/>
      <c r="H264" s="6"/>
      <c r="I264" s="15" t="s">
        <v>9</v>
      </c>
      <c r="J264" s="6"/>
    </row>
    <row r="265" spans="1:10" ht="13.9" hidden="1" customHeight="1">
      <c r="A265" s="143" t="str">
        <f>A264</f>
        <v>ТМЦ</v>
      </c>
      <c r="B265" s="6"/>
      <c r="C265" s="13"/>
      <c r="D265" s="7">
        <f t="shared" si="12"/>
        <v>12</v>
      </c>
      <c r="E265" s="10">
        <f>IF(D264=D263,IF(AND(B265=Данные!$B$7,OR(A265=$A$1,A265=Данные!$C$9)),E264+1,E264),IF(AND(B265=Данные!$B$7,OR(A265=$A$1,A265=Данные!$C$9)),1,0))</f>
        <v>1</v>
      </c>
      <c r="F265" s="173" t="str">
        <f t="shared" si="13"/>
        <v/>
      </c>
      <c r="G265" s="6"/>
      <c r="H265" s="6"/>
      <c r="I265" s="15" t="s">
        <v>10</v>
      </c>
      <c r="J265" s="6"/>
    </row>
    <row r="266" spans="1:10">
      <c r="A266" s="6"/>
      <c r="B266" s="6"/>
      <c r="C266" s="173"/>
      <c r="D266" s="8">
        <f>D265+1</f>
        <v>13</v>
      </c>
      <c r="E266" s="10">
        <f>IF(D265=D264,IF(AND(B266=Данные!$B$7,OR(A266=$A$1,A266=Данные!$C$9)),E265+1,E265),IF(AND(B266=Данные!$B$7,OR(A266=$A$1,A266=Данные!$C$9)),1,0))</f>
        <v>1</v>
      </c>
      <c r="F266" s="173">
        <f>IF(D266=D250,IF(ISBLANK(G266),"",CONCATENATE(D266,".",E266)),D266)</f>
        <v>13</v>
      </c>
      <c r="G266" s="16" t="s">
        <v>23</v>
      </c>
      <c r="H266" s="16"/>
      <c r="I266" s="16"/>
      <c r="J266" s="6"/>
    </row>
    <row r="267" spans="1:10" ht="33.75">
      <c r="A267" s="6" t="s">
        <v>165</v>
      </c>
      <c r="B267" s="6" t="s">
        <v>9</v>
      </c>
      <c r="C267" s="19" t="s">
        <v>49</v>
      </c>
      <c r="D267" s="9">
        <f t="shared" si="12"/>
        <v>13</v>
      </c>
      <c r="E267" s="10">
        <f>IF(D266=D265,IF(AND(B267=Данные!$B$7,OR(A267=$A$1,A267=Данные!$C$9)),E266+1,E266),IF(AND(B267=Данные!$B$7,OR(A267=$A$1,A267=Данные!$C$9)),1,0))</f>
        <v>1</v>
      </c>
      <c r="F267" s="173" t="str">
        <f t="shared" si="11"/>
        <v>13.1</v>
      </c>
      <c r="G267" s="18" t="s">
        <v>95</v>
      </c>
      <c r="H267" s="18" t="s">
        <v>25</v>
      </c>
      <c r="I267" s="18" t="s">
        <v>96</v>
      </c>
      <c r="J267" s="6"/>
    </row>
    <row r="268" spans="1:10" ht="22.5">
      <c r="A268" s="143" t="str">
        <f>A267</f>
        <v>СМР</v>
      </c>
      <c r="B268" s="6"/>
      <c r="C268" s="19"/>
      <c r="D268" s="7">
        <f t="shared" si="12"/>
        <v>13</v>
      </c>
      <c r="E268" s="10">
        <f>IF(D267=D266,IF(AND(B268=Данные!$B$7,OR(A268=$A$1,A268=Данные!$C$9)),E267+1,E267),IF(AND(B268=Данные!$B$7,OR(A268=$A$1,A268=Данные!$C$9)),1,0))</f>
        <v>1</v>
      </c>
      <c r="F268" s="173" t="str">
        <f t="shared" si="11"/>
        <v/>
      </c>
      <c r="G268" s="6"/>
      <c r="H268" s="6"/>
      <c r="I268" s="15" t="s">
        <v>87</v>
      </c>
      <c r="J268" s="6"/>
    </row>
    <row r="269" spans="1:10">
      <c r="A269" s="143" t="str">
        <f>A268</f>
        <v>СМР</v>
      </c>
      <c r="B269" s="6"/>
      <c r="C269" s="19"/>
      <c r="D269" s="7">
        <f t="shared" si="12"/>
        <v>13</v>
      </c>
      <c r="E269" s="10">
        <f>IF(D268=D267,IF(AND(B269=Данные!$B$7,OR(A269=$A$1,A269=Данные!$C$9)),E268+1,E268),IF(AND(B269=Данные!$B$7,OR(A269=$A$1,A269=Данные!$C$9)),1,0))</f>
        <v>1</v>
      </c>
      <c r="F269" s="173" t="str">
        <f t="shared" si="11"/>
        <v/>
      </c>
      <c r="G269" s="6"/>
      <c r="H269" s="6"/>
      <c r="I269" s="15" t="s">
        <v>108</v>
      </c>
      <c r="J269" s="6"/>
    </row>
    <row r="270" spans="1:10">
      <c r="A270" s="143" t="str">
        <f>A269</f>
        <v>СМР</v>
      </c>
      <c r="B270" s="6"/>
      <c r="C270" s="19"/>
      <c r="D270" s="7">
        <f t="shared" si="12"/>
        <v>13</v>
      </c>
      <c r="E270" s="10">
        <f>IF(D269=D268,IF(AND(B270=Данные!$B$7,OR(A270=$A$1,A270=Данные!$C$9)),E269+1,E269),IF(AND(B270=Данные!$B$7,OR(A270=$A$1,A270=Данные!$C$9)),1,0))</f>
        <v>1</v>
      </c>
      <c r="F270" s="173" t="str">
        <f t="shared" si="11"/>
        <v/>
      </c>
      <c r="G270" s="6"/>
      <c r="H270" s="6"/>
      <c r="I270" s="15" t="s">
        <v>109</v>
      </c>
      <c r="J270" s="6"/>
    </row>
    <row r="271" spans="1:10">
      <c r="A271" s="143" t="str">
        <f>A270</f>
        <v>СМР</v>
      </c>
      <c r="B271" s="6"/>
      <c r="C271" s="19"/>
      <c r="D271" s="7">
        <f t="shared" si="12"/>
        <v>13</v>
      </c>
      <c r="E271" s="10">
        <f>IF(D270=D269,IF(AND(B271=Данные!$B$7,OR(A271=$A$1,A271=Данные!$C$9)),E270+1,E270),IF(AND(B271=Данные!$B$7,OR(A271=$A$1,A271=Данные!$C$9)),1,0))</f>
        <v>1</v>
      </c>
      <c r="F271" s="173" t="str">
        <f t="shared" si="11"/>
        <v/>
      </c>
      <c r="G271" s="6"/>
      <c r="H271" s="6"/>
      <c r="I271" s="15" t="s">
        <v>110</v>
      </c>
      <c r="J271" s="6"/>
    </row>
    <row r="272" spans="1:10" ht="56.25">
      <c r="A272" s="6" t="s">
        <v>167</v>
      </c>
      <c r="B272" s="6" t="s">
        <v>9</v>
      </c>
      <c r="C272" s="19" t="s">
        <v>49</v>
      </c>
      <c r="D272" s="9">
        <f>D271</f>
        <v>13</v>
      </c>
      <c r="E272" s="10">
        <f>IF(D271=D270,IF(AND(B272=Данные!$B$7,OR(A272=$A$1,A272=Данные!$C$9)),E271+1,E271),IF(AND(B272=Данные!$B$7,OR(A272=$A$1,A272=Данные!$C$9)),1,0))</f>
        <v>2</v>
      </c>
      <c r="F272" s="173" t="str">
        <f t="shared" si="11"/>
        <v>13.2</v>
      </c>
      <c r="G272" s="20" t="s">
        <v>16</v>
      </c>
      <c r="H272" s="20" t="s">
        <v>256</v>
      </c>
      <c r="I272" s="20" t="s">
        <v>125</v>
      </c>
      <c r="J272" s="6"/>
    </row>
    <row r="273" spans="1:10">
      <c r="A273" s="143" t="str">
        <f>A272</f>
        <v>общее</v>
      </c>
      <c r="B273" s="6"/>
      <c r="C273" s="13"/>
      <c r="D273" s="7">
        <f t="shared" si="12"/>
        <v>13</v>
      </c>
      <c r="E273" s="10">
        <f>IF(D272=D271,IF(AND(B273=Данные!$B$7,OR(A273=$A$1,A273=Данные!$C$9)),E272+1,E272),IF(AND(B273=Данные!$B$7,OR(A273=$A$1,A273=Данные!$C$9)),1,0))</f>
        <v>2</v>
      </c>
      <c r="F273" s="173" t="str">
        <f>IF(D273=D272,IF(ISBLANK(G273),"",CONCATENATE(D273,".",E273)),D273)</f>
        <v/>
      </c>
      <c r="G273" s="6"/>
      <c r="H273" s="6"/>
      <c r="I273" s="15" t="s">
        <v>9</v>
      </c>
      <c r="J273" s="6"/>
    </row>
    <row r="274" spans="1:10">
      <c r="A274" s="143" t="str">
        <f>A273</f>
        <v>общее</v>
      </c>
      <c r="B274" s="6"/>
      <c r="C274" s="13"/>
      <c r="D274" s="7">
        <f t="shared" si="12"/>
        <v>13</v>
      </c>
      <c r="E274" s="10">
        <f>IF(D273=D272,IF(AND(B274=Данные!$B$7,OR(A274=$A$1,A274=Данные!$C$9)),E273+1,E273),IF(AND(B274=Данные!$B$7,OR(A274=$A$1,A274=Данные!$C$9)),1,0))</f>
        <v>2</v>
      </c>
      <c r="F274" s="173" t="str">
        <f>IF(D274=D273,IF(ISBLANK(G274),"",CONCATENATE(D274,".",E274)),D274)</f>
        <v/>
      </c>
      <c r="G274" s="6"/>
      <c r="H274" s="6"/>
      <c r="I274" s="15" t="s">
        <v>10</v>
      </c>
      <c r="J274" s="6"/>
    </row>
    <row r="275" spans="1:10" ht="33.75" hidden="1">
      <c r="A275" s="6" t="s">
        <v>166</v>
      </c>
      <c r="B275" s="6" t="s">
        <v>9</v>
      </c>
      <c r="C275" s="19" t="s">
        <v>49</v>
      </c>
      <c r="D275" s="9">
        <f>D274</f>
        <v>13</v>
      </c>
      <c r="E275" s="10">
        <f>IF(D274=D273,IF(AND(B275=Данные!$B$7,OR(A275=$A$1,A275=Данные!$C$9)),E274+1,E274),IF(AND(B275=Данные!$B$7,OR(A275=$A$1,A275=Данные!$C$9)),1,0))</f>
        <v>2</v>
      </c>
      <c r="F275" s="173" t="str">
        <f t="shared" si="11"/>
        <v>13.2</v>
      </c>
      <c r="G275" s="20" t="s">
        <v>218</v>
      </c>
      <c r="H275" s="20" t="s">
        <v>25</v>
      </c>
      <c r="I275" s="18" t="s">
        <v>219</v>
      </c>
      <c r="J275" s="6"/>
    </row>
    <row r="276" spans="1:10" hidden="1">
      <c r="A276" s="143" t="str">
        <f>A275</f>
        <v>ТМЦ</v>
      </c>
      <c r="B276" s="6"/>
      <c r="C276" s="13"/>
      <c r="D276" s="7">
        <f t="shared" si="12"/>
        <v>13</v>
      </c>
      <c r="E276" s="10">
        <f>IF(D275=D274,IF(AND(B276=Данные!$B$7,OR(A276=$A$1,A276=Данные!$C$9)),E275+1,E275),IF(AND(B276=Данные!$B$7,OR(A276=$A$1,A276=Данные!$C$9)),1,0))</f>
        <v>2</v>
      </c>
      <c r="F276" s="173" t="str">
        <f>IF(D276=D275,IF(ISBLANK(G276),"",CONCATENATE(D276,".",E276)),D276)</f>
        <v/>
      </c>
      <c r="G276" s="6"/>
      <c r="H276" s="6"/>
      <c r="I276" s="15" t="s">
        <v>9</v>
      </c>
      <c r="J276" s="6"/>
    </row>
    <row r="277" spans="1:10" hidden="1">
      <c r="A277" s="143" t="str">
        <f>A276</f>
        <v>ТМЦ</v>
      </c>
      <c r="B277" s="6"/>
      <c r="C277" s="13"/>
      <c r="D277" s="7">
        <f t="shared" si="12"/>
        <v>13</v>
      </c>
      <c r="E277" s="10">
        <f>IF(D276=D275,IF(AND(B277=Данные!$B$7,OR(A277=$A$1,A277=Данные!$C$9)),E276+1,E276),IF(AND(B277=Данные!$B$7,OR(A277=$A$1,A277=Данные!$C$9)),1,0))</f>
        <v>2</v>
      </c>
      <c r="F277" s="173" t="str">
        <f>IF(D277=D276,IF(ISBLANK(G277),"",CONCATENATE(D277,".",E277)),D277)</f>
        <v/>
      </c>
      <c r="G277" s="6"/>
      <c r="H277" s="6"/>
      <c r="I277" s="15" t="s">
        <v>10</v>
      </c>
      <c r="J277" s="6"/>
    </row>
    <row r="278" spans="1:10" ht="33.75" hidden="1">
      <c r="A278" s="6" t="s">
        <v>166</v>
      </c>
      <c r="B278" s="6" t="s">
        <v>9</v>
      </c>
      <c r="C278" s="19" t="s">
        <v>49</v>
      </c>
      <c r="D278" s="9">
        <f>D277</f>
        <v>13</v>
      </c>
      <c r="E278" s="10">
        <f>IF(D277=D276,IF(AND(B278=Данные!$B$7,OR(A278=$A$1,A278=Данные!$C$9)),E277+1,E277),IF(AND(B278=Данные!$B$7,OR(A278=$A$1,A278=Данные!$C$9)),1,0))</f>
        <v>2</v>
      </c>
      <c r="F278" s="173" t="str">
        <f t="shared" si="11"/>
        <v>13.2</v>
      </c>
      <c r="G278" s="20" t="s">
        <v>220</v>
      </c>
      <c r="H278" s="20" t="s">
        <v>221</v>
      </c>
      <c r="I278" s="20" t="s">
        <v>125</v>
      </c>
      <c r="J278" s="6"/>
    </row>
    <row r="279" spans="1:10" hidden="1">
      <c r="A279" s="143" t="str">
        <f>A278</f>
        <v>ТМЦ</v>
      </c>
      <c r="B279" s="6"/>
      <c r="C279" s="13"/>
      <c r="D279" s="7">
        <f t="shared" si="12"/>
        <v>13</v>
      </c>
      <c r="E279" s="10">
        <f>IF(D278=D277,IF(AND(B279=Данные!$B$7,OR(A279=$A$1,A279=Данные!$C$9)),E278+1,E278),IF(AND(B279=Данные!$B$7,OR(A279=$A$1,A279=Данные!$C$9)),1,0))</f>
        <v>2</v>
      </c>
      <c r="F279" s="173" t="str">
        <f t="shared" si="11"/>
        <v/>
      </c>
      <c r="G279" s="6"/>
      <c r="H279" s="6"/>
      <c r="I279" s="15" t="s">
        <v>9</v>
      </c>
      <c r="J279" s="6"/>
    </row>
    <row r="280" spans="1:10" hidden="1">
      <c r="A280" s="143" t="str">
        <f>A279</f>
        <v>ТМЦ</v>
      </c>
      <c r="B280" s="6"/>
      <c r="C280" s="13"/>
      <c r="D280" s="7">
        <f t="shared" si="12"/>
        <v>13</v>
      </c>
      <c r="E280" s="10">
        <f>IF(D279=D278,IF(AND(B280=Данные!$B$7,OR(A280=$A$1,A280=Данные!$C$9)),E279+1,E279),IF(AND(B280=Данные!$B$7,OR(A280=$A$1,A280=Данные!$C$9)),1,0))</f>
        <v>2</v>
      </c>
      <c r="F280" s="173" t="str">
        <f t="shared" si="11"/>
        <v/>
      </c>
      <c r="G280" s="6"/>
      <c r="H280" s="6"/>
      <c r="I280" s="15" t="s">
        <v>10</v>
      </c>
      <c r="J280" s="6"/>
    </row>
    <row r="281" spans="1:10" ht="22.5">
      <c r="A281" s="6" t="s">
        <v>167</v>
      </c>
      <c r="B281" s="6" t="s">
        <v>9</v>
      </c>
      <c r="C281" s="19" t="s">
        <v>49</v>
      </c>
      <c r="D281" s="9">
        <f t="shared" si="12"/>
        <v>13</v>
      </c>
      <c r="E281" s="10">
        <f>IF(D280=D279,IF(AND(B281=Данные!$B$7,OR(A281=$A$1,A281=Данные!$C$9)),E280+1,E280),IF(AND(B281=Данные!$B$7,OR(A281=$A$1,A281=Данные!$C$9)),1,0))</f>
        <v>3</v>
      </c>
      <c r="F281" s="173" t="str">
        <f t="shared" si="11"/>
        <v>13.3</v>
      </c>
      <c r="G281" s="18" t="s">
        <v>111</v>
      </c>
      <c r="H281" s="18" t="s">
        <v>143</v>
      </c>
      <c r="I281" s="18" t="s">
        <v>125</v>
      </c>
      <c r="J281" s="6"/>
    </row>
    <row r="282" spans="1:10">
      <c r="A282" s="6"/>
      <c r="B282" s="6"/>
      <c r="C282" s="173"/>
      <c r="D282" s="8">
        <f>D281+1</f>
        <v>14</v>
      </c>
      <c r="E282" s="10">
        <f>IF(D281=D280,IF(AND(B282=Данные!$B$7,OR(A282=$A$1,A282=Данные!$C$9)),E281+1,E281),IF(AND(B282=Данные!$B$7,OR(A282=$A$1,A282=Данные!$C$9)),1,0))</f>
        <v>3</v>
      </c>
      <c r="F282" s="173">
        <f t="shared" si="11"/>
        <v>14</v>
      </c>
      <c r="G282" s="16" t="s">
        <v>75</v>
      </c>
      <c r="H282" s="16"/>
      <c r="I282" s="16"/>
      <c r="J282" s="6"/>
    </row>
    <row r="283" spans="1:10" ht="33.75" hidden="1">
      <c r="A283" s="6" t="s">
        <v>167</v>
      </c>
      <c r="B283" s="6" t="s">
        <v>10</v>
      </c>
      <c r="C283" s="6" t="s">
        <v>49</v>
      </c>
      <c r="D283" s="9">
        <f t="shared" si="12"/>
        <v>14</v>
      </c>
      <c r="E283" s="10">
        <f>IF(D282=D281,IF(AND(B283=Данные!$B$7,OR(A283=$A$1,A283=Данные!$C$9)),E282+1,E282),IF(AND(B283=Данные!$B$7,OR(A283=$A$1,A283=Данные!$C$9)),1,0))</f>
        <v>0</v>
      </c>
      <c r="F283" s="173" t="str">
        <f t="shared" si="11"/>
        <v>14.0</v>
      </c>
      <c r="G283" s="18" t="s">
        <v>24</v>
      </c>
      <c r="H283" s="18" t="s">
        <v>22</v>
      </c>
      <c r="I283" s="18" t="s">
        <v>125</v>
      </c>
      <c r="J283" s="6"/>
    </row>
    <row r="284" spans="1:10" ht="33.75" hidden="1">
      <c r="A284" s="6" t="s">
        <v>166</v>
      </c>
      <c r="B284" s="6" t="s">
        <v>9</v>
      </c>
      <c r="C284" s="19" t="s">
        <v>49</v>
      </c>
      <c r="D284" s="9">
        <f>D283</f>
        <v>14</v>
      </c>
      <c r="E284" s="10">
        <f>IF(D283=D282,IF(AND(B284=Данные!$B$7,OR(A284=$A$1,A284=Данные!$C$9)),E283+1,E283),IF(AND(B284=Данные!$B$7,OR(A284=$A$1,A284=Данные!$C$9)),1,0))</f>
        <v>0</v>
      </c>
      <c r="F284" s="173" t="str">
        <f t="shared" si="11"/>
        <v>14.0</v>
      </c>
      <c r="G284" s="20" t="s">
        <v>12</v>
      </c>
      <c r="H284" s="18" t="s">
        <v>25</v>
      </c>
      <c r="I284" s="18" t="s">
        <v>31</v>
      </c>
      <c r="J284" s="6"/>
    </row>
    <row r="285" spans="1:10" hidden="1">
      <c r="A285" s="143" t="str">
        <f>A284</f>
        <v>ТМЦ</v>
      </c>
      <c r="B285" s="6"/>
      <c r="C285" s="13"/>
      <c r="D285" s="7">
        <f t="shared" si="12"/>
        <v>14</v>
      </c>
      <c r="E285" s="10">
        <f>IF(D284=D283,IF(AND(B285=Данные!$B$7,OR(A285=$A$1,A285=Данные!$C$9)),E284+1,E284),IF(AND(B285=Данные!$B$7,OR(A285=$A$1,A285=Данные!$C$9)),1,0))</f>
        <v>0</v>
      </c>
      <c r="F285" s="173" t="str">
        <f>IF(D285=D284,IF(ISBLANK(G285),"",CONCATENATE(D285,".",E285)),D285)</f>
        <v/>
      </c>
      <c r="G285" s="6"/>
      <c r="H285" s="6"/>
      <c r="I285" s="15" t="s">
        <v>9</v>
      </c>
      <c r="J285" s="6"/>
    </row>
    <row r="286" spans="1:10" hidden="1">
      <c r="A286" s="143" t="str">
        <f>A285</f>
        <v>ТМЦ</v>
      </c>
      <c r="B286" s="6"/>
      <c r="C286" s="13"/>
      <c r="D286" s="7">
        <f t="shared" si="12"/>
        <v>14</v>
      </c>
      <c r="E286" s="10">
        <f>IF(D285=D284,IF(AND(B286=Данные!$B$7,OR(A286=$A$1,A286=Данные!$C$9)),E285+1,E285),IF(AND(B286=Данные!$B$7,OR(A286=$A$1,A286=Данные!$C$9)),1,0))</f>
        <v>0</v>
      </c>
      <c r="F286" s="173" t="str">
        <f>IF(D286=D285,IF(ISBLANK(G286),"",CONCATENATE(D286,".",E286)),D286)</f>
        <v/>
      </c>
      <c r="G286" s="6"/>
      <c r="H286" s="6"/>
      <c r="I286" s="15" t="s">
        <v>10</v>
      </c>
      <c r="J286" s="6"/>
    </row>
    <row r="287" spans="1:10" ht="22.5">
      <c r="A287" s="6" t="s">
        <v>167</v>
      </c>
      <c r="B287" s="6" t="s">
        <v>9</v>
      </c>
      <c r="C287" s="6" t="s">
        <v>49</v>
      </c>
      <c r="D287" s="9">
        <f>D286</f>
        <v>14</v>
      </c>
      <c r="E287" s="10">
        <f>IF(D286=D285,IF(AND(B287=Данные!$B$7,OR(A287=$A$1,A287=Данные!$C$9)),E286+1,E286),IF(AND(B287=Данные!$B$7,OR(A287=$A$1,A287=Данные!$C$9)),1,0))</f>
        <v>1</v>
      </c>
      <c r="F287" s="173" t="str">
        <f t="shared" si="11"/>
        <v>14.1</v>
      </c>
      <c r="G287" s="18" t="s">
        <v>63</v>
      </c>
      <c r="H287" s="18" t="s">
        <v>64</v>
      </c>
      <c r="I287" s="18" t="s">
        <v>31</v>
      </c>
      <c r="J287" s="6"/>
    </row>
    <row r="288" spans="1:10" ht="22.5">
      <c r="A288" s="143" t="str">
        <f>A287</f>
        <v>общее</v>
      </c>
      <c r="B288" s="6"/>
      <c r="C288" s="13"/>
      <c r="D288" s="7">
        <f t="shared" si="12"/>
        <v>14</v>
      </c>
      <c r="E288" s="10">
        <f>IF(D287=D286,IF(AND(B288=Данные!$B$7,OR(A288=$A$1,A288=Данные!$C$9)),E287+1,E287),IF(AND(B288=Данные!$B$7,OR(A288=$A$1,A288=Данные!$C$9)),1,0))</f>
        <v>1</v>
      </c>
      <c r="F288" s="173" t="str">
        <f t="shared" si="11"/>
        <v>14.1</v>
      </c>
      <c r="G288" s="143" t="s">
        <v>259</v>
      </c>
      <c r="H288" s="6"/>
      <c r="I288" s="15" t="s">
        <v>141</v>
      </c>
      <c r="J288" s="6"/>
    </row>
    <row r="289" spans="1:10" ht="22.5">
      <c r="A289" s="143" t="str">
        <f>A288</f>
        <v>общее</v>
      </c>
      <c r="B289" s="6"/>
      <c r="C289" s="13"/>
      <c r="D289" s="7">
        <f t="shared" si="12"/>
        <v>14</v>
      </c>
      <c r="E289" s="10">
        <f>IF(D288=D287,IF(AND(B289=Данные!$B$7,OR(A289=$A$1,A289=Данные!$C$9)),E288+1,E288),IF(AND(B289=Данные!$B$7,OR(A289=$A$1,A289=Данные!$C$9)),1,0))</f>
        <v>1</v>
      </c>
      <c r="F289" s="173" t="str">
        <f t="shared" si="11"/>
        <v/>
      </c>
      <c r="G289" s="6"/>
      <c r="H289" s="6"/>
      <c r="I289" s="15" t="s">
        <v>142</v>
      </c>
      <c r="J289" s="6"/>
    </row>
    <row r="290" spans="1:10">
      <c r="A290" s="143" t="str">
        <f>A289</f>
        <v>общее</v>
      </c>
      <c r="B290" s="6"/>
      <c r="C290" s="13"/>
      <c r="D290" s="7">
        <f>D289</f>
        <v>14</v>
      </c>
      <c r="E290" s="10">
        <f>IF(D289=D288,IF(AND(B290=Данные!$B$7,OR(A290=$A$1,A290=Данные!$C$9)),E289+1,E289),IF(AND(B290=Данные!$B$7,OR(A290=$A$1,A290=Данные!$C$9)),1,0))</f>
        <v>1</v>
      </c>
      <c r="F290" s="173" t="str">
        <f t="shared" si="11"/>
        <v/>
      </c>
      <c r="G290" s="6"/>
      <c r="H290" s="6"/>
      <c r="I290" s="15"/>
      <c r="J290" s="6"/>
    </row>
    <row r="291" spans="1:10">
      <c r="A291" s="6"/>
      <c r="B291" s="6"/>
      <c r="C291" s="173"/>
      <c r="D291" s="8">
        <f>D290+1</f>
        <v>15</v>
      </c>
      <c r="E291" s="10">
        <f>IF(D290=D289,IF(AND(B291=Данные!$B$7,OR(A291=$A$1,A291=Данные!$C$9)),E290+1,E290),IF(AND(B291=Данные!$B$7,OR(A291=$A$1,A291=Данные!$C$9)),1,0))</f>
        <v>1</v>
      </c>
      <c r="F291" s="173">
        <f t="shared" si="11"/>
        <v>15</v>
      </c>
      <c r="G291" s="16" t="s">
        <v>168</v>
      </c>
      <c r="H291" s="16"/>
      <c r="I291" s="16"/>
      <c r="J291" s="6"/>
    </row>
    <row r="292" spans="1:10" ht="45">
      <c r="A292" s="6" t="s">
        <v>167</v>
      </c>
      <c r="B292" s="6" t="s">
        <v>9</v>
      </c>
      <c r="C292" s="6" t="s">
        <v>49</v>
      </c>
      <c r="D292" s="9">
        <f>D291</f>
        <v>15</v>
      </c>
      <c r="E292" s="10">
        <f>IF(D291=D290,IF(AND(B292=Данные!$B$7,OR(A292=$A$1,A292=Данные!$C$9)),E291+1,E291),IF(AND(B292=Данные!$B$7,OR(A292=$A$1,A292=Данные!$C$9)),1,0))</f>
        <v>1</v>
      </c>
      <c r="F292" s="173" t="str">
        <f t="shared" si="11"/>
        <v>15.1</v>
      </c>
      <c r="G292" s="18" t="s">
        <v>82</v>
      </c>
      <c r="H292" s="18" t="s">
        <v>257</v>
      </c>
      <c r="I292" s="18" t="s">
        <v>125</v>
      </c>
      <c r="J292" s="6"/>
    </row>
    <row r="293" spans="1:10" ht="13.9" customHeight="1">
      <c r="A293" s="143" t="str">
        <f>A292</f>
        <v>общее</v>
      </c>
      <c r="B293" s="6"/>
      <c r="C293" s="13"/>
      <c r="D293" s="7">
        <f t="shared" si="12"/>
        <v>15</v>
      </c>
      <c r="E293" s="10">
        <f>IF(D292=D291,IF(AND(B293=Данные!$B$7,OR(A293=$A$1,A293=Данные!$C$9)),E292+1,E292),IF(AND(B293=Данные!$B$7,OR(A293=$A$1,A293=Данные!$C$9)),1,0))</f>
        <v>1</v>
      </c>
      <c r="F293" s="173" t="str">
        <f t="shared" si="11"/>
        <v/>
      </c>
      <c r="G293" s="6"/>
      <c r="H293" s="6"/>
      <c r="I293" s="15" t="s">
        <v>9</v>
      </c>
      <c r="J293" s="6"/>
    </row>
    <row r="294" spans="1:10">
      <c r="A294" s="143" t="str">
        <f>A293</f>
        <v>общее</v>
      </c>
      <c r="B294" s="6"/>
      <c r="C294" s="13"/>
      <c r="D294" s="7">
        <f t="shared" si="12"/>
        <v>15</v>
      </c>
      <c r="E294" s="10">
        <f>IF(D293=D292,IF(AND(B294=Данные!$B$7,OR(A294=$A$1,A294=Данные!$C$9)),E293+1,E293),IF(AND(B294=Данные!$B$7,OR(A294=$A$1,A294=Данные!$C$9)),1,0))</f>
        <v>1</v>
      </c>
      <c r="F294" s="173" t="str">
        <f t="shared" si="11"/>
        <v/>
      </c>
      <c r="G294" s="6"/>
      <c r="H294" s="6"/>
      <c r="I294" s="15" t="s">
        <v>10</v>
      </c>
      <c r="J294" s="6"/>
    </row>
    <row r="295" spans="1:10" ht="45">
      <c r="A295" s="6" t="s">
        <v>167</v>
      </c>
      <c r="B295" s="6" t="s">
        <v>9</v>
      </c>
      <c r="C295" s="6" t="s">
        <v>49</v>
      </c>
      <c r="D295" s="9">
        <f t="shared" ref="D295:D301" si="14">D294</f>
        <v>15</v>
      </c>
      <c r="E295" s="10">
        <f>IF(D294=D293,IF(AND(B295=Данные!$B$7,OR(A295=$A$1,A295=Данные!$C$9)),E294+1,E294),IF(AND(B295=Данные!$B$7,OR(A295=$A$1,A295=Данные!$C$9)),1,0))</f>
        <v>2</v>
      </c>
      <c r="F295" s="173" t="str">
        <f t="shared" si="11"/>
        <v>15.2</v>
      </c>
      <c r="G295" s="18" t="s">
        <v>169</v>
      </c>
      <c r="H295" s="18" t="s">
        <v>209</v>
      </c>
      <c r="I295" s="18" t="s">
        <v>125</v>
      </c>
      <c r="J295" s="6"/>
    </row>
    <row r="296" spans="1:10">
      <c r="A296" s="143" t="str">
        <f>A295</f>
        <v>общее</v>
      </c>
      <c r="B296" s="6"/>
      <c r="C296" s="13"/>
      <c r="D296" s="7">
        <f t="shared" si="14"/>
        <v>15</v>
      </c>
      <c r="E296" s="10">
        <f>IF(D295=D294,IF(AND(B296=Данные!$B$7,OR(A296=$A$1,A296=Данные!$C$9)),E295+1,E295),IF(AND(B296=Данные!$B$7,OR(A296=$A$1,A296=Данные!$C$9)),1,0))</f>
        <v>2</v>
      </c>
      <c r="F296" s="173" t="str">
        <f t="shared" si="11"/>
        <v/>
      </c>
      <c r="G296" s="6"/>
      <c r="H296" s="6"/>
      <c r="I296" s="15" t="s">
        <v>9</v>
      </c>
      <c r="J296" s="6"/>
    </row>
    <row r="297" spans="1:10">
      <c r="A297" s="143" t="str">
        <f>A296</f>
        <v>общее</v>
      </c>
      <c r="B297" s="6"/>
      <c r="C297" s="13"/>
      <c r="D297" s="7">
        <f t="shared" si="14"/>
        <v>15</v>
      </c>
      <c r="E297" s="10">
        <f>IF(D296=D295,IF(AND(B297=Данные!$B$7,OR(A297=$A$1,A297=Данные!$C$9)),E296+1,E296),IF(AND(B297=Данные!$B$7,OR(A297=$A$1,A297=Данные!$C$9)),1,0))</f>
        <v>2</v>
      </c>
      <c r="F297" s="173" t="str">
        <f t="shared" si="11"/>
        <v/>
      </c>
      <c r="G297" s="6"/>
      <c r="H297" s="6"/>
      <c r="I297" s="15" t="s">
        <v>10</v>
      </c>
      <c r="J297" s="6"/>
    </row>
    <row r="298" spans="1:10" ht="33.75">
      <c r="A298" s="6" t="s">
        <v>165</v>
      </c>
      <c r="B298" s="6" t="s">
        <v>9</v>
      </c>
      <c r="C298" s="6" t="s">
        <v>49</v>
      </c>
      <c r="D298" s="9">
        <f t="shared" si="14"/>
        <v>15</v>
      </c>
      <c r="E298" s="10">
        <f>IF(D297=D296,IF(AND(B298=Данные!$B$7,OR(A298=$A$1,A298=Данные!$C$9)),E297+1,E297),IF(AND(B298=Данные!$B$7,OR(A298=$A$1,A298=Данные!$C$9)),1,0))</f>
        <v>3</v>
      </c>
      <c r="F298" s="173" t="str">
        <f t="shared" si="11"/>
        <v>15.3</v>
      </c>
      <c r="G298" s="18" t="s">
        <v>116</v>
      </c>
      <c r="H298" s="18" t="s">
        <v>25</v>
      </c>
      <c r="I298" s="18" t="s">
        <v>31</v>
      </c>
      <c r="J298" s="6"/>
    </row>
    <row r="299" spans="1:10" ht="33.75">
      <c r="A299" s="6" t="s">
        <v>165</v>
      </c>
      <c r="B299" s="6" t="s">
        <v>9</v>
      </c>
      <c r="C299" s="6" t="s">
        <v>49</v>
      </c>
      <c r="D299" s="9">
        <f t="shared" si="14"/>
        <v>15</v>
      </c>
      <c r="E299" s="10">
        <f>IF(D298=D297,IF(AND(B299=Данные!$B$7,OR(A299=$A$1,A299=Данные!$C$9)),E298+1,E298),IF(AND(B299=Данные!$B$7,OR(A299=$A$1,A299=Данные!$C$9)),1,0))</f>
        <v>4</v>
      </c>
      <c r="F299" s="173" t="str">
        <f t="shared" si="11"/>
        <v>15.4</v>
      </c>
      <c r="G299" s="18" t="s">
        <v>170</v>
      </c>
      <c r="H299" s="18" t="s">
        <v>25</v>
      </c>
      <c r="I299" s="18" t="s">
        <v>192</v>
      </c>
      <c r="J299" s="6"/>
    </row>
    <row r="300" spans="1:10">
      <c r="A300" s="143" t="str">
        <f>A299</f>
        <v>СМР</v>
      </c>
      <c r="B300" s="6"/>
      <c r="C300" s="13"/>
      <c r="D300" s="7">
        <f t="shared" si="14"/>
        <v>15</v>
      </c>
      <c r="E300" s="10">
        <f>IF(D299=D298,IF(AND(B300=Данные!$B$7,OR(A300=$A$1,A300=Данные!$C$9)),E299+1,E299),IF(AND(B300=Данные!$B$7,OR(A300=$A$1,A300=Данные!$C$9)),1,0))</f>
        <v>4</v>
      </c>
      <c r="F300" s="173" t="str">
        <f t="shared" si="11"/>
        <v/>
      </c>
      <c r="G300" s="6"/>
      <c r="H300" s="6"/>
      <c r="I300" s="15" t="s">
        <v>171</v>
      </c>
      <c r="J300" s="6"/>
    </row>
    <row r="301" spans="1:10" ht="33.75">
      <c r="A301" s="143" t="str">
        <f>A300</f>
        <v>СМР</v>
      </c>
      <c r="B301" s="6"/>
      <c r="C301" s="13"/>
      <c r="D301" s="7">
        <f t="shared" si="14"/>
        <v>15</v>
      </c>
      <c r="E301" s="10">
        <f>IF(D300=D299,IF(AND(B301=Данные!$B$7,OR(A301=$A$1,A301=Данные!$C$9)),E300+1,E300),IF(AND(B301=Данные!$B$7,OR(A301=$A$1,A301=Данные!$C$9)),1,0))</f>
        <v>4</v>
      </c>
      <c r="F301" s="173" t="str">
        <f t="shared" si="11"/>
        <v/>
      </c>
      <c r="G301" s="6"/>
      <c r="H301" s="6"/>
      <c r="I301" s="15" t="s">
        <v>172</v>
      </c>
      <c r="J301" s="6"/>
    </row>
    <row r="302" spans="1:10" ht="33.75">
      <c r="A302" s="143" t="str">
        <f>A301</f>
        <v>СМР</v>
      </c>
      <c r="B302" s="6"/>
      <c r="C302" s="13"/>
      <c r="D302" s="7">
        <f>D300</f>
        <v>15</v>
      </c>
      <c r="E302" s="10">
        <f>IF(D301=D300,IF(AND(B302=Данные!$B$7,OR(A302=$A$1,A302=Данные!$C$9)),E301+1,E301),IF(AND(B302=Данные!$B$7,OR(A302=$A$1,A302=Данные!$C$9)),1,0))</f>
        <v>4</v>
      </c>
      <c r="F302" s="173" t="str">
        <f t="shared" si="11"/>
        <v/>
      </c>
      <c r="G302" s="6"/>
      <c r="H302" s="6"/>
      <c r="I302" s="15" t="s">
        <v>173</v>
      </c>
      <c r="J302" s="6"/>
    </row>
    <row r="303" spans="1:10" ht="33.75">
      <c r="A303" s="6" t="s">
        <v>165</v>
      </c>
      <c r="B303" s="6" t="s">
        <v>9</v>
      </c>
      <c r="C303" s="6" t="s">
        <v>49</v>
      </c>
      <c r="D303" s="9">
        <f>D302</f>
        <v>15</v>
      </c>
      <c r="E303" s="10">
        <f>IF(D302=D301,IF(AND(B303=Данные!$B$7,OR(A303=$A$1,A303=Данные!$C$9)),E302+1,E302),IF(AND(B303=Данные!$B$7,OR(A303=$A$1,A303=Данные!$C$9)),1,0))</f>
        <v>5</v>
      </c>
      <c r="F303" s="173" t="str">
        <f t="shared" si="11"/>
        <v>15.5</v>
      </c>
      <c r="G303" s="18" t="s">
        <v>174</v>
      </c>
      <c r="H303" s="18" t="s">
        <v>25</v>
      </c>
      <c r="I303" s="18" t="s">
        <v>31</v>
      </c>
      <c r="J303" s="6"/>
    </row>
    <row r="304" spans="1:10">
      <c r="A304" s="143" t="str">
        <f>A303</f>
        <v>СМР</v>
      </c>
      <c r="B304" s="6"/>
      <c r="C304" s="13"/>
      <c r="D304" s="7">
        <f>D303</f>
        <v>15</v>
      </c>
      <c r="E304" s="10">
        <f>IF(D303=D302,IF(AND(B304=Данные!$B$7,OR(A304=$A$1,A304=Данные!$C$9)),E303+1,E303),IF(AND(B304=Данные!$B$7,OR(A304=$A$1,A304=Данные!$C$9)),1,0))</f>
        <v>5</v>
      </c>
      <c r="F304" s="173" t="str">
        <f t="shared" si="11"/>
        <v/>
      </c>
      <c r="G304" s="6"/>
      <c r="H304" s="6"/>
      <c r="I304" s="15" t="s">
        <v>9</v>
      </c>
      <c r="J304" s="6"/>
    </row>
    <row r="305" spans="1:10">
      <c r="A305" s="143" t="str">
        <f>A304</f>
        <v>СМР</v>
      </c>
      <c r="B305" s="6"/>
      <c r="C305" s="13"/>
      <c r="D305" s="7">
        <f>D304</f>
        <v>15</v>
      </c>
      <c r="E305" s="10">
        <f>IF(D304=D303,IF(AND(B305=Данные!$B$7,OR(A305=$A$1,A305=Данные!$C$9)),E304+1,E304),IF(AND(B305=Данные!$B$7,OR(A305=$A$1,A305=Данные!$C$9)),1,0))</f>
        <v>5</v>
      </c>
      <c r="F305" s="173" t="str">
        <f t="shared" si="11"/>
        <v/>
      </c>
      <c r="G305" s="6"/>
      <c r="H305" s="6"/>
      <c r="I305" s="15" t="s">
        <v>10</v>
      </c>
      <c r="J305" s="6"/>
    </row>
    <row r="306" spans="1:10" ht="33.75">
      <c r="A306" s="6" t="s">
        <v>167</v>
      </c>
      <c r="B306" s="6" t="s">
        <v>9</v>
      </c>
      <c r="C306" s="6" t="s">
        <v>49</v>
      </c>
      <c r="D306" s="9">
        <f>D305</f>
        <v>15</v>
      </c>
      <c r="E306" s="10">
        <f>IF(D305=D304,IF(AND(B306=Данные!$B$7,OR(A306=$A$1,A306=Данные!$C$9)),E305+1,E305),IF(AND(B306=Данные!$B$7,OR(A306=$A$1,A306=Данные!$C$9)),1,0))</f>
        <v>6</v>
      </c>
      <c r="F306" s="173" t="str">
        <f t="shared" si="11"/>
        <v>15.6</v>
      </c>
      <c r="G306" s="18" t="s">
        <v>175</v>
      </c>
      <c r="H306" s="18" t="s">
        <v>25</v>
      </c>
      <c r="I306" s="18" t="s">
        <v>176</v>
      </c>
      <c r="J306" s="6"/>
    </row>
    <row r="307" spans="1:10" ht="33.75" hidden="1">
      <c r="A307" s="6" t="s">
        <v>166</v>
      </c>
      <c r="B307" s="6" t="s">
        <v>9</v>
      </c>
      <c r="C307" s="6" t="s">
        <v>49</v>
      </c>
      <c r="D307" s="9">
        <f>D306</f>
        <v>15</v>
      </c>
      <c r="E307" s="10">
        <f>IF(D306=D305,IF(AND(B307=Данные!$B$7,OR(A307=$A$1,A307=Данные!$C$9)),E306+1,E306),IF(AND(B307=Данные!$B$7,OR(A307=$A$1,A307=Данные!$C$9)),1,0))</f>
        <v>6</v>
      </c>
      <c r="F307" s="173" t="str">
        <f t="shared" si="11"/>
        <v>15.6</v>
      </c>
      <c r="G307" s="18" t="s">
        <v>261</v>
      </c>
      <c r="H307" s="18" t="s">
        <v>25</v>
      </c>
      <c r="I307" s="18" t="s">
        <v>31</v>
      </c>
      <c r="J307" s="6"/>
    </row>
    <row r="308" spans="1:10">
      <c r="A308" s="6"/>
      <c r="B308" s="6"/>
      <c r="C308" s="173"/>
      <c r="D308" s="8">
        <f>D298+1</f>
        <v>16</v>
      </c>
      <c r="E308" s="10">
        <f>IF(D307=D306,IF(AND(B308=Данные!$B$7,OR(A308=$A$1,A308=Данные!$C$9)),E307+1,E307),IF(AND(B308=Данные!$B$7,OR(A308=$A$1,A308=Данные!$C$9)),1,0))</f>
        <v>6</v>
      </c>
      <c r="F308" s="173">
        <f t="shared" si="11"/>
        <v>16</v>
      </c>
      <c r="G308" s="16" t="s">
        <v>80</v>
      </c>
      <c r="H308" s="16"/>
      <c r="I308" s="16"/>
      <c r="J308" s="6"/>
    </row>
    <row r="309" spans="1:10" ht="20.45" customHeight="1">
      <c r="A309" s="6" t="s">
        <v>167</v>
      </c>
      <c r="B309" s="6" t="s">
        <v>9</v>
      </c>
      <c r="C309" s="6" t="s">
        <v>49</v>
      </c>
      <c r="D309" s="9">
        <f t="shared" si="12"/>
        <v>16</v>
      </c>
      <c r="E309" s="10">
        <f>IF(D308=D307,IF(AND(B309=Данные!$B$7,OR(A309=$A$1,A309=Данные!$C$9)),E308+1,E308),IF(AND(B309=Данные!$B$7,OR(A309=$A$1,A309=Данные!$C$9)),1,0))</f>
        <v>1</v>
      </c>
      <c r="F309" s="173" t="str">
        <f t="shared" si="11"/>
        <v>16.1</v>
      </c>
      <c r="G309" s="18" t="s">
        <v>81</v>
      </c>
      <c r="H309" s="18"/>
      <c r="I309" s="18"/>
      <c r="J309" s="6"/>
    </row>
    <row r="310" spans="1:10" ht="13.9" customHeight="1">
      <c r="A310" s="143" t="str">
        <f>A309</f>
        <v>общее</v>
      </c>
      <c r="B310" s="6"/>
      <c r="C310" s="13"/>
      <c r="D310" s="9">
        <f t="shared" si="12"/>
        <v>16</v>
      </c>
      <c r="E310" s="10">
        <f>IF(D309=D308,IF(AND(B310=Данные!$B$7,OR(A310=$A$1,A310=Данные!$C$9)),E309+1,E309),IF(AND(B310=Данные!$B$7,OR(A310=$A$1,A310=Данные!$C$9)),1,0))</f>
        <v>1</v>
      </c>
      <c r="F310" s="173" t="str">
        <f t="shared" ref="F310" si="15">IF(D310=D309,IF(ISBLANK(G310),"",CONCATENATE(D310,".",E310)),D310)</f>
        <v/>
      </c>
      <c r="G310" s="6"/>
      <c r="H310" s="15"/>
      <c r="I310" s="6"/>
      <c r="J310" s="6"/>
    </row>
    <row r="311" spans="1:10" ht="13.9" customHeight="1">
      <c r="A311" s="143" t="str">
        <f>A310</f>
        <v>общее</v>
      </c>
      <c r="B311" s="6"/>
      <c r="C311" s="13"/>
      <c r="D311" s="9">
        <f t="shared" si="12"/>
        <v>16</v>
      </c>
      <c r="E311" s="10">
        <f>IF(D310=D309,IF(AND(B311=Данные!$B$7,OR(A311=$A$1,A311=Данные!$C$9)),E310+1,E310),IF(AND(B311=Данные!$B$7,OR(A311=$A$1,A311=Данные!$C$9)),1,0))</f>
        <v>1</v>
      </c>
      <c r="F311" s="14"/>
      <c r="G311" s="6"/>
      <c r="H311" s="15"/>
      <c r="I311" s="6"/>
      <c r="J311" s="6"/>
    </row>
    <row r="312" spans="1:10">
      <c r="A312" s="143" t="str">
        <f>A311</f>
        <v>общее</v>
      </c>
      <c r="B312" s="6"/>
      <c r="C312" s="13"/>
      <c r="D312" s="9">
        <f t="shared" si="12"/>
        <v>16</v>
      </c>
      <c r="E312" s="10">
        <f>IF(D311=D310,IF(AND(B312=Данные!$B$7,OR(A312=$A$1,A312=Данные!$C$9)),E311+1,E311),IF(AND(B312=Данные!$B$7,OR(A312=$A$1,A312=Данные!$C$9)),1,0))</f>
        <v>1</v>
      </c>
      <c r="F312" s="14"/>
      <c r="G312" s="6"/>
      <c r="H312" s="15"/>
      <c r="I312" s="6"/>
      <c r="J312" s="6"/>
    </row>
    <row r="313" spans="1:10">
      <c r="A313" s="6"/>
      <c r="B313" s="6"/>
      <c r="C313" s="173"/>
      <c r="D313" s="8">
        <f>D312+1</f>
        <v>17</v>
      </c>
      <c r="E313" s="10">
        <f>IF(D312=D311,IF(AND(B313=Данные!$B$7,OR(A313=$A$1,A313=Данные!$C$9)),E312+1,E312),IF(AND(B313=Данные!$B$7,OR(A313=$A$1,A313=Данные!$C$9)),1,0))</f>
        <v>1</v>
      </c>
      <c r="F313" s="16">
        <f>IF(D313=D312,IF(ISBLANK(G313),"",CONCATENATE(D313,".",E313)),D313)</f>
        <v>17</v>
      </c>
      <c r="G313" s="16" t="s">
        <v>163</v>
      </c>
      <c r="H313" s="16"/>
      <c r="I313" s="16"/>
      <c r="J313" s="6"/>
    </row>
    <row r="314" spans="1:10">
      <c r="A314" s="6" t="s">
        <v>167</v>
      </c>
      <c r="B314" s="6" t="s">
        <v>9</v>
      </c>
      <c r="C314" s="6" t="s">
        <v>48</v>
      </c>
      <c r="D314" s="9">
        <f>D313</f>
        <v>17</v>
      </c>
      <c r="E314" s="10">
        <f>IF(D313=D312,IF(AND(B314=Данные!$B$7,OR(A314=$A$1,A314=Данные!$C$9)),E313+1,E313),IF(AND(B314=Данные!$B$7,OR(A314=$A$1,A314=Данные!$C$9)),1,0))</f>
        <v>1</v>
      </c>
      <c r="F314" s="23" t="str">
        <f>IF(D314=D313,IF(ISBLANK(G314),"",CONCATENATE(D314,".",E314)),D314)</f>
        <v>17.1</v>
      </c>
      <c r="G314" s="18" t="s">
        <v>162</v>
      </c>
      <c r="H314" s="18"/>
      <c r="I314" s="18"/>
      <c r="J314" s="6"/>
    </row>
    <row r="315" spans="1:10">
      <c r="A315" s="143" t="str">
        <f>A314</f>
        <v>общее</v>
      </c>
      <c r="B315" s="6"/>
      <c r="C315" s="13"/>
      <c r="D315" s="9">
        <f>D314</f>
        <v>17</v>
      </c>
      <c r="E315" s="10">
        <f>IF(D314=D313,IF(AND(B315=Данные!$B$7,OR(A315=$A$1,A315=Данные!$C$9)),E314+1,E314),IF(AND(B315=Данные!$B$7,OR(A315=$A$1,A315=Данные!$C$9)),1,0))</f>
        <v>1</v>
      </c>
      <c r="F315" s="14"/>
      <c r="G315" s="6"/>
      <c r="H315" s="15"/>
      <c r="I315" s="6"/>
      <c r="J315" s="6"/>
    </row>
    <row r="316" spans="1:10">
      <c r="A316" s="143" t="str">
        <f>A315</f>
        <v>общее</v>
      </c>
      <c r="B316" s="6"/>
      <c r="C316" s="13"/>
      <c r="D316" s="9">
        <f>D315</f>
        <v>17</v>
      </c>
      <c r="E316" s="10">
        <f>IF(D315=D314,IF(AND(B316=Данные!$B$7,OR(A316=$A$1,A316=Данные!$C$9)),E315+1,E315),IF(AND(B316=Данные!$B$7,OR(A316=$A$1,A316=Данные!$C$9)),1,0))</f>
        <v>1</v>
      </c>
      <c r="F316" s="14"/>
      <c r="G316" s="6"/>
      <c r="H316" s="15"/>
      <c r="I316" s="6"/>
      <c r="J316" s="6"/>
    </row>
    <row r="317" spans="1:10">
      <c r="A317" s="143" t="str">
        <f>A316</f>
        <v>общее</v>
      </c>
      <c r="B317" s="6"/>
      <c r="C317" s="13"/>
      <c r="D317" s="9">
        <f>D316</f>
        <v>17</v>
      </c>
      <c r="E317" s="10">
        <f>IF(D316=D315,IF(AND(B317=Данные!$B$7,OR(A317=$A$1,A317=Данные!$C$9)),E316+1,E316),IF(AND(B317=Данные!$B$7,OR(A317=$A$1,A317=Данные!$C$9)),1,0))</f>
        <v>1</v>
      </c>
      <c r="F317" s="14"/>
      <c r="G317" s="6"/>
      <c r="H317" s="15"/>
      <c r="I317" s="6"/>
      <c r="J317" s="6"/>
    </row>
  </sheetData>
  <sheetProtection algorithmName="SHA-512" hashValue="W0Vf7bJyTH6OiGpORtS/Cwric6vfzDKzJBmS1B+fLCPZk3mvRwdqmvZ3s4Gfs2TPuSKhUCi4CD+lD5Ya/LNJfg==" saltValue="Ml6Rt5UQy3PzwVBzTthvHg==" spinCount="100000" sheet="1" selectLockedCells="1" selectUnlockedCells="1"/>
  <autoFilter ref="A2:J317" xr:uid="{00000000-0009-0000-0000-000001000000}">
    <filterColumn colId="0">
      <filters blank="1">
        <filter val="общее"/>
        <filter val="СМР"/>
      </filters>
    </filterColumn>
    <filterColumn colId="1">
      <filters blank="1">
        <filter val="Да"/>
      </filters>
    </filterColumn>
    <filterColumn colId="6" showButton="0"/>
  </autoFilter>
  <mergeCells count="5">
    <mergeCell ref="G1:I1"/>
    <mergeCell ref="B1:F1"/>
    <mergeCell ref="F3:H3"/>
    <mergeCell ref="F4:H4"/>
    <mergeCell ref="G5:H5"/>
  </mergeCells>
  <pageMargins left="0.7" right="0.7" top="0.75" bottom="0.75" header="0.3" footer="0.3"/>
  <pageSetup paperSize="9" scale="43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679A906-08B1-4FF4-9AAD-47032E763E4E}">
            <xm:f>Данные!$B$8</xm:f>
            <x14:dxf>
              <fill>
                <patternFill>
                  <bgColor rgb="FFFF0000"/>
                </patternFill>
              </fill>
            </x14:dxf>
          </x14:cfRule>
          <xm:sqref>A1:B1048576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Данные!$B$10:$B$12</xm:f>
          </x14:formula1>
          <xm:sqref>C3:C1048576</xm:sqref>
        </x14:dataValidation>
        <x14:dataValidation type="list" allowBlank="1" showInputMessage="1" showErrorMessage="1" xr:uid="{00000000-0002-0000-0100-000001000000}">
          <x14:formula1>
            <xm:f>Данные!$B$14:$B$15</xm:f>
          </x14:formula1>
          <xm:sqref>J45:J46 J84:J86 J78:J79 J81:J82 J68:J70 J41:J43 J74:J75 J48:J49 J65:J66 J58:J63 J51:J52 J54:J55</xm:sqref>
        </x14:dataValidation>
        <x14:dataValidation type="list" allowBlank="1" showInputMessage="1" showErrorMessage="1" xr:uid="{00000000-0002-0000-0100-000002000000}">
          <x14:formula1>
            <xm:f>Данные!$C$7:$C$9</xm:f>
          </x14:formula1>
          <xm:sqref>A3:A1048576</xm:sqref>
        </x14:dataValidation>
        <x14:dataValidation type="list" allowBlank="1" showInputMessage="1" showErrorMessage="1" xr:uid="{00000000-0002-0000-0100-000003000000}">
          <x14:formula1>
            <xm:f>Данные!$B$7:$B$8</xm:f>
          </x14:formula1>
          <xm:sqref>B3:B1048576</xm:sqref>
        </x14:dataValidation>
        <x14:dataValidation type="list" allowBlank="1" showInputMessage="1" showErrorMessage="1" xr:uid="{00000000-0002-0000-0100-000004000000}">
          <x14:formula1>
            <xm:f>'R:\Департамент конкурсных закупок\2 ОПККЗ\20 ПКО\8 ПКО площ.об (ПКО-04-20)\[критерии оценки ГБ-2.xlsx]Данные'!#REF!</xm:f>
          </x14:formula1>
          <xm:sqref>J71:J72</xm:sqref>
        </x14:dataValidation>
        <x14:dataValidation type="list" allowBlank="1" showInputMessage="1" showErrorMessage="1" xr:uid="{00000000-0002-0000-0100-000005000000}">
          <x14:formula1>
            <xm:f>Данные!$C$7:$C$8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1"/>
  <sheetViews>
    <sheetView showGridLines="0" tabSelected="1" view="pageBreakPreview" zoomScale="80" zoomScaleNormal="80" zoomScaleSheetLayoutView="80" workbookViewId="0">
      <selection activeCell="F7" sqref="F7:H7"/>
    </sheetView>
  </sheetViews>
  <sheetFormatPr defaultColWidth="9" defaultRowHeight="12.75"/>
  <cols>
    <col min="1" max="1" width="2.875" style="40" customWidth="1"/>
    <col min="2" max="2" width="2.875" style="37" customWidth="1"/>
    <col min="3" max="3" width="17.125" style="40" customWidth="1"/>
    <col min="4" max="4" width="4.625" style="39" customWidth="1"/>
    <col min="5" max="5" width="29.125" style="39" customWidth="1"/>
    <col min="6" max="6" width="28.75" style="39" customWidth="1"/>
    <col min="7" max="7" width="41.75" style="40" customWidth="1"/>
    <col min="8" max="8" width="11.625" style="41" customWidth="1"/>
    <col min="9" max="9" width="3" style="41" customWidth="1"/>
    <col min="10" max="10" width="3" style="41" hidden="1" customWidth="1"/>
    <col min="11" max="11" width="13" style="41" customWidth="1"/>
    <col min="12" max="12" width="17.875" style="42" customWidth="1"/>
    <col min="13" max="13" width="13.125" style="40" customWidth="1"/>
    <col min="14" max="14" width="25.125" style="47" customWidth="1"/>
    <col min="15" max="16384" width="9" style="40"/>
  </cols>
  <sheetData>
    <row r="1" spans="3:13" ht="23.45" customHeight="1">
      <c r="C1" s="38" t="s">
        <v>156</v>
      </c>
    </row>
    <row r="2" spans="3:13" ht="18.75">
      <c r="D2" s="43"/>
      <c r="E2" s="43"/>
      <c r="F2" s="43"/>
      <c r="G2" s="43" t="s">
        <v>234</v>
      </c>
      <c r="H2" s="43"/>
      <c r="I2" s="43"/>
      <c r="J2" s="43"/>
      <c r="K2" s="43"/>
      <c r="L2" s="44"/>
    </row>
    <row r="3" spans="3:13" ht="15.6" customHeight="1">
      <c r="D3" s="43"/>
      <c r="E3" s="43"/>
      <c r="F3" s="43"/>
      <c r="G3" s="43" t="s">
        <v>17</v>
      </c>
      <c r="H3" s="43"/>
      <c r="I3" s="43"/>
      <c r="J3" s="43"/>
      <c r="K3" s="43"/>
      <c r="L3" s="44"/>
    </row>
    <row r="4" spans="3:13" ht="23.25">
      <c r="C4" s="264" t="s">
        <v>18</v>
      </c>
      <c r="D4" s="264"/>
      <c r="E4" s="264"/>
      <c r="F4" s="264"/>
      <c r="G4" s="264"/>
      <c r="H4" s="264"/>
      <c r="I4" s="264"/>
      <c r="J4" s="264"/>
      <c r="K4" s="264"/>
      <c r="L4" s="264"/>
    </row>
    <row r="5" spans="3:13" ht="53.45" customHeight="1">
      <c r="C5" s="264" t="str">
        <f>критерии!$G$1</f>
        <v>Предквалификационный отбор подрядных организаций для выполнения работ по строительству объектов энергетики</v>
      </c>
      <c r="D5" s="265"/>
      <c r="E5" s="265"/>
      <c r="F5" s="265"/>
      <c r="G5" s="265"/>
      <c r="H5" s="265"/>
      <c r="I5" s="45"/>
      <c r="J5" s="45"/>
      <c r="K5" s="295" t="s">
        <v>145</v>
      </c>
      <c r="L5" s="46"/>
      <c r="M5" s="47"/>
    </row>
    <row r="6" spans="3:13" ht="27" customHeight="1" thickBot="1">
      <c r="C6" s="48" t="s">
        <v>272</v>
      </c>
      <c r="D6" s="45"/>
      <c r="E6" s="49" t="str">
        <f>критерии!$A$1</f>
        <v>СМР</v>
      </c>
      <c r="F6" s="49"/>
      <c r="G6" s="45"/>
      <c r="H6" s="50"/>
      <c r="I6" s="50"/>
      <c r="J6" s="50"/>
      <c r="K6" s="296"/>
      <c r="L6" s="47"/>
      <c r="M6" s="47"/>
    </row>
    <row r="7" spans="3:13" ht="27" customHeight="1">
      <c r="C7" s="283" t="s">
        <v>160</v>
      </c>
      <c r="D7" s="284"/>
      <c r="E7" s="285"/>
      <c r="F7" s="286"/>
      <c r="G7" s="287"/>
      <c r="H7" s="288"/>
      <c r="I7" s="51"/>
      <c r="J7" s="51"/>
      <c r="K7" s="51"/>
      <c r="L7" s="47"/>
      <c r="M7" s="47"/>
    </row>
    <row r="8" spans="3:13" ht="27" customHeight="1">
      <c r="C8" s="289" t="s">
        <v>161</v>
      </c>
      <c r="D8" s="290"/>
      <c r="E8" s="291"/>
      <c r="F8" s="243" t="str">
        <f>IF(E6=Данные!$C$7,Данные!$B$2,"")</f>
        <v>Подрядчик</v>
      </c>
      <c r="G8" s="244"/>
      <c r="H8" s="245"/>
      <c r="I8" s="51"/>
      <c r="J8" s="51"/>
      <c r="K8" s="51"/>
      <c r="L8" s="52"/>
      <c r="M8" s="47"/>
    </row>
    <row r="9" spans="3:13" ht="27" hidden="1" customHeight="1">
      <c r="C9" s="289" t="str">
        <f>IF(AND(E6=Данные!C8,NOT(F8=Данные!B3)),"Наименование Изготовителя", "-")</f>
        <v>-</v>
      </c>
      <c r="D9" s="290"/>
      <c r="E9" s="291"/>
      <c r="F9" s="243"/>
      <c r="G9" s="244"/>
      <c r="H9" s="245"/>
      <c r="I9" s="51"/>
      <c r="J9" s="51"/>
      <c r="K9" s="51"/>
      <c r="L9" s="52"/>
      <c r="M9" s="47"/>
    </row>
    <row r="10" spans="3:13" ht="27" customHeight="1">
      <c r="C10" s="292" t="s">
        <v>148</v>
      </c>
      <c r="D10" s="293"/>
      <c r="E10" s="294"/>
      <c r="F10" s="243"/>
      <c r="G10" s="244"/>
      <c r="H10" s="245"/>
      <c r="I10" s="51"/>
      <c r="J10" s="51"/>
      <c r="K10" s="51"/>
      <c r="L10" s="52"/>
      <c r="M10" s="47"/>
    </row>
    <row r="11" spans="3:13" ht="27" customHeight="1" thickBot="1">
      <c r="C11" s="300" t="s">
        <v>149</v>
      </c>
      <c r="D11" s="301"/>
      <c r="E11" s="302"/>
      <c r="F11" s="303"/>
      <c r="G11" s="304"/>
      <c r="H11" s="305"/>
      <c r="I11" s="53"/>
      <c r="J11" s="53"/>
      <c r="K11" s="53"/>
      <c r="L11" s="52"/>
      <c r="M11" s="47"/>
    </row>
    <row r="12" spans="3:13" ht="18.75" customHeight="1">
      <c r="C12" s="249" t="s">
        <v>273</v>
      </c>
      <c r="D12" s="252" t="s">
        <v>274</v>
      </c>
      <c r="E12" s="253"/>
      <c r="F12" s="297"/>
      <c r="G12" s="287"/>
      <c r="H12" s="288"/>
      <c r="I12" s="50"/>
      <c r="J12" s="50"/>
      <c r="K12" s="50"/>
    </row>
    <row r="13" spans="3:13" ht="19.5" customHeight="1">
      <c r="C13" s="250"/>
      <c r="D13" s="227"/>
      <c r="E13" s="228" t="s">
        <v>275</v>
      </c>
      <c r="F13" s="243"/>
      <c r="G13" s="244"/>
      <c r="H13" s="245"/>
      <c r="I13" s="50"/>
      <c r="J13" s="50"/>
      <c r="K13" s="50"/>
    </row>
    <row r="14" spans="3:13" ht="18.75" customHeight="1">
      <c r="C14" s="250"/>
      <c r="D14" s="227"/>
      <c r="E14" s="228" t="s">
        <v>276</v>
      </c>
      <c r="F14" s="243"/>
      <c r="G14" s="244"/>
      <c r="H14" s="245"/>
      <c r="I14" s="50"/>
      <c r="J14" s="50"/>
      <c r="K14" s="50"/>
    </row>
    <row r="15" spans="3:13" ht="19.5" customHeight="1">
      <c r="C15" s="250"/>
      <c r="D15" s="227"/>
      <c r="E15" s="228" t="s">
        <v>277</v>
      </c>
      <c r="F15" s="243"/>
      <c r="G15" s="244"/>
      <c r="H15" s="245"/>
      <c r="I15" s="50"/>
      <c r="J15" s="50"/>
      <c r="K15" s="50"/>
    </row>
    <row r="16" spans="3:13" ht="18" customHeight="1">
      <c r="C16" s="250"/>
      <c r="D16" s="254" t="s">
        <v>278</v>
      </c>
      <c r="E16" s="255"/>
      <c r="F16" s="243"/>
      <c r="G16" s="244"/>
      <c r="H16" s="245"/>
      <c r="I16" s="50"/>
      <c r="J16" s="50"/>
      <c r="K16" s="50"/>
    </row>
    <row r="17" spans="2:14" ht="19.5" customHeight="1">
      <c r="C17" s="250"/>
      <c r="D17" s="227"/>
      <c r="E17" s="228" t="s">
        <v>279</v>
      </c>
      <c r="F17" s="243"/>
      <c r="G17" s="244"/>
      <c r="H17" s="245"/>
      <c r="I17" s="50"/>
      <c r="J17" s="50"/>
      <c r="K17" s="50"/>
    </row>
    <row r="18" spans="2:14" ht="18.75" customHeight="1">
      <c r="C18" s="250"/>
      <c r="D18" s="227"/>
      <c r="E18" s="228" t="s">
        <v>280</v>
      </c>
      <c r="F18" s="243"/>
      <c r="G18" s="244"/>
      <c r="H18" s="245"/>
      <c r="I18" s="50"/>
      <c r="J18" s="50"/>
      <c r="K18" s="50"/>
    </row>
    <row r="19" spans="2:14" ht="19.5" customHeight="1" thickBot="1">
      <c r="C19" s="251"/>
      <c r="D19" s="229"/>
      <c r="E19" s="230" t="s">
        <v>281</v>
      </c>
      <c r="F19" s="246"/>
      <c r="G19" s="247"/>
      <c r="H19" s="248"/>
      <c r="I19" s="50"/>
      <c r="J19" s="50"/>
      <c r="K19" s="50"/>
    </row>
    <row r="20" spans="2:14" ht="23.25">
      <c r="C20" s="54"/>
      <c r="D20" s="45"/>
      <c r="E20" s="49"/>
      <c r="F20" s="49"/>
      <c r="G20" s="45"/>
      <c r="H20" s="50"/>
      <c r="I20" s="50"/>
      <c r="J20" s="50"/>
      <c r="K20" s="50"/>
    </row>
    <row r="21" spans="2:14" ht="23.25">
      <c r="C21" s="54"/>
      <c r="D21" s="45"/>
      <c r="E21" s="49"/>
      <c r="F21" s="49"/>
      <c r="G21" s="45"/>
      <c r="H21" s="50"/>
      <c r="I21" s="50"/>
      <c r="J21" s="50"/>
      <c r="K21" s="50"/>
    </row>
    <row r="22" spans="2:14" ht="24" thickBot="1">
      <c r="C22" s="54"/>
      <c r="D22" s="45"/>
      <c r="E22" s="49"/>
      <c r="F22" s="49"/>
      <c r="G22" s="45"/>
      <c r="H22" s="50"/>
      <c r="I22" s="50"/>
      <c r="J22" s="50"/>
      <c r="K22" s="50"/>
    </row>
    <row r="23" spans="2:14" ht="75.599999999999994" customHeight="1" thickBot="1">
      <c r="B23" s="266" t="s">
        <v>137</v>
      </c>
      <c r="C23" s="267"/>
      <c r="D23" s="268" t="s">
        <v>222</v>
      </c>
      <c r="E23" s="269"/>
      <c r="F23" s="270"/>
      <c r="G23" s="59" t="s">
        <v>236</v>
      </c>
      <c r="H23" s="59" t="s">
        <v>14</v>
      </c>
      <c r="I23" s="320" t="s">
        <v>153</v>
      </c>
      <c r="J23" s="321"/>
      <c r="K23" s="322"/>
      <c r="L23" s="60" t="s">
        <v>78</v>
      </c>
      <c r="M23" s="298" t="s">
        <v>155</v>
      </c>
      <c r="N23" s="299"/>
    </row>
    <row r="24" spans="2:14" ht="21.6" customHeight="1" thickBot="1">
      <c r="B24" s="55"/>
      <c r="C24" s="56"/>
      <c r="D24" s="56"/>
      <c r="E24" s="56"/>
      <c r="F24" s="56"/>
      <c r="G24" s="56" t="s">
        <v>53</v>
      </c>
      <c r="H24" s="56"/>
      <c r="I24" s="56"/>
      <c r="J24" s="200">
        <v>0</v>
      </c>
      <c r="K24" s="56"/>
      <c r="L24" s="130"/>
      <c r="M24" s="327"/>
      <c r="N24" s="328"/>
    </row>
    <row r="25" spans="2:14" ht="42" hidden="1" customHeight="1">
      <c r="B25" s="323">
        <f>критерии!$F$39</f>
        <v>1</v>
      </c>
      <c r="C25" s="325" t="str">
        <f>критерии!$G$39</f>
        <v>Наличие разрешений / лицензии на вид деятельности</v>
      </c>
      <c r="D25" s="82" t="str">
        <f>критерии!$F$40</f>
        <v>1.0</v>
      </c>
      <c r="E25" s="316" t="str">
        <f>IF(AND(критерии!$B$40=Данные!$B$7,OR(критерии!$A$40=Данные!$C$9,критерии!$A$40=$E$6)),критерии!$G$40,"-")</f>
        <v>-</v>
      </c>
      <c r="F25" s="317"/>
      <c r="G25" s="83" t="str">
        <f>критерии!$H$40</f>
        <v>Лист самооценки Участника</v>
      </c>
      <c r="H25" s="135" t="str">
        <f>критерии!$I$40</f>
        <v xml:space="preserve"> </v>
      </c>
      <c r="I25" s="115">
        <v>0</v>
      </c>
      <c r="J25" s="116">
        <f>IF(I25,J24+1,J24)</f>
        <v>0</v>
      </c>
      <c r="K25" s="192" t="s">
        <v>65</v>
      </c>
      <c r="L25" s="199" t="str">
        <f>IF($E$25="-",Данные!$B$16,IF(ISBLANK(F8),"",F8))</f>
        <v>Не применимо</v>
      </c>
      <c r="M25" s="201" t="str">
        <f>IF(L25=Данные!$B$16,"-",VLOOKUP(L25,критерии!$I$41:$J$43,2))</f>
        <v>-</v>
      </c>
      <c r="N25" s="203"/>
    </row>
    <row r="26" spans="2:14" ht="82.9" customHeight="1">
      <c r="B26" s="323"/>
      <c r="C26" s="325"/>
      <c r="D26" s="65" t="str">
        <f>критерии!$F$44</f>
        <v>1.1</v>
      </c>
      <c r="E26" s="318" t="str">
        <f>IF(AND(критерии!$B$44=Данные!$B$7,OR(критерии!$A$44=Данные!$C$9,критерии!$A$44=$E$6)),критерии!$G$44,"-")</f>
        <v>Вид экономической деятельности включает все или один из следующих кодов ОКВЭД: 
- 43.2
- 35.11
- 43.21 
- 33.20</v>
      </c>
      <c r="F26" s="319"/>
      <c r="G26" s="66" t="str">
        <f>критерии!$H$44</f>
        <v>Выписка из ЕГРЮЛ, заверенная печатью организации и подписью руководителя.pdf</v>
      </c>
      <c r="H26" s="67" t="str">
        <f>критерии!$I$44</f>
        <v xml:space="preserve"> </v>
      </c>
      <c r="I26" s="68" t="b">
        <v>0</v>
      </c>
      <c r="J26" s="64">
        <f>IF(I26,J25+1,J25)</f>
        <v>0</v>
      </c>
      <c r="K26" s="190" t="str">
        <f>IF(I26,CONCATENATE(Данные!$A$18,J26),"")</f>
        <v/>
      </c>
      <c r="L26" s="69" t="str">
        <f>IF($E$26="-",Данные!$B$16,"")</f>
        <v/>
      </c>
      <c r="M26" s="202" t="e">
        <f>IF(L26=Данные!$B$16,"-",VLOOKUP(L26,критерии!$I$45:$J$46,2))</f>
        <v>#N/A</v>
      </c>
      <c r="N26" s="204"/>
    </row>
    <row r="27" spans="2:14" ht="109.15" customHeight="1" thickBot="1">
      <c r="B27" s="323"/>
      <c r="C27" s="325"/>
      <c r="D27" s="65" t="str">
        <f>критерии!$F$47</f>
        <v>1.2</v>
      </c>
      <c r="E27" s="306" t="str">
        <f>IF(AND(критерии!$B$47=Данные!$B$7,OR(критерии!$A$47=Данные!$C$9,критерии!$A$47=$E$6)),критерии!$G$47,"-")</f>
        <v>Наличие права, предусмотренного законодательством РФ (за исключением случаев, когда не требуется членство в саморегулируемых организациях, в том числе в соответствии с ч. 2.1. ст. 47, ч. 4.1 ст. 48, ч.ч. 2, 2.2 ст. 52 Градостроительного кодекса): 
- осуществлять строительство на особо опасных, технически сложных и уникальных объектах капитального строительства; 
- гарантийное письмо о готовности увеличения уровня лимита ответственности допуска СРО в случае необходимости.</v>
      </c>
      <c r="F27" s="307"/>
      <c r="G27" s="66" t="str">
        <f>критерии!$H$47</f>
        <v>Копии лицензий, свидетельств заверенные печатью организации и подписью руководителя.pdf;
Гарантийное письмо о готовности увеличения уровня лимита ответственности допуска СРО.pdf</v>
      </c>
      <c r="H27" s="67" t="str">
        <f>критерии!$I$47</f>
        <v xml:space="preserve"> </v>
      </c>
      <c r="I27" s="68" t="b">
        <v>0</v>
      </c>
      <c r="J27" s="64">
        <f t="shared" ref="J27:J81" si="0">IF(I27,J26+1,J26)</f>
        <v>0</v>
      </c>
      <c r="K27" s="190" t="str">
        <f>IF(I27,CONCATENATE(Данные!$A$18,J27),"")</f>
        <v/>
      </c>
      <c r="L27" s="69" t="str">
        <f>IF($E$27="-",Данные!$B$16,"")</f>
        <v/>
      </c>
      <c r="M27" s="202" t="e">
        <f>IF(L27=Данные!$B$16,"-",VLOOKUP(L27,критерии!$I$48:$J$49,2))</f>
        <v>#N/A</v>
      </c>
      <c r="N27" s="204"/>
    </row>
    <row r="28" spans="2:14" ht="93" hidden="1" customHeight="1">
      <c r="B28" s="323"/>
      <c r="C28" s="325"/>
      <c r="D28" s="65" t="str">
        <f>критерии!$F$50</f>
        <v>1.2</v>
      </c>
      <c r="E28" s="306" t="str">
        <f>IF(AND(критерии!$B$50=Данные!$B$7,OR(критерии!$A$50=Данные!$C$9,критерии!$A$50=$E$6)),IF(L25="",CONCATENATE(критерии!$G$50,CHAR(10),критерии!$F$51,критерии!$G$51,CHAR(10),критерии!$F$52,критерии!$G$52),VLOOKUP(L25,критерии!$F$51:$G$52,2)),"-")</f>
        <v>-</v>
      </c>
      <c r="F28" s="307"/>
      <c r="G28" s="66" t="str">
        <f>IF(L25="",CONCATENATE(критерии!$G$50,CHAR(10),критерии!$F$51,критерии!$H$51,CHAR(10),критерии!$F$52,критерии!$H$52),VLOOKUP(L25,критерии!$F$51:$H$52,3))</f>
        <v>Копии сертификатов на заявленную продукцию, ТУ.pdf</v>
      </c>
      <c r="H28" s="67" t="str">
        <f>критерии!$I$50</f>
        <v xml:space="preserve"> </v>
      </c>
      <c r="I28" s="68" t="b">
        <v>0</v>
      </c>
      <c r="J28" s="64">
        <f t="shared" si="0"/>
        <v>0</v>
      </c>
      <c r="K28" s="190" t="str">
        <f>IF(I28,CONCATENATE(Данные!$A$18,J28),"")</f>
        <v/>
      </c>
      <c r="L28" s="69" t="str">
        <f>IF($E$28="-",Данные!$B$16,"")</f>
        <v>Не применимо</v>
      </c>
      <c r="M28" s="202" t="str">
        <f>IF(L28=Данные!$B$16,"-",VLOOKUP(L28,критерии!$I$51:$J$52,2))</f>
        <v>-</v>
      </c>
      <c r="N28" s="204"/>
    </row>
    <row r="29" spans="2:14" ht="93" hidden="1" customHeight="1" thickBot="1">
      <c r="B29" s="324"/>
      <c r="C29" s="326"/>
      <c r="D29" s="73" t="str">
        <f>критерии!$F$53</f>
        <v>1.2</v>
      </c>
      <c r="E29" s="314" t="str">
        <f>IF(AND(критерии!$B$53=Данные!$B$7,OR(критерии!$A$53=Данные!$C$9,критерии!$A$53=$E$6)),критерии!$G$53,"-")</f>
        <v>-</v>
      </c>
      <c r="F29" s="315"/>
      <c r="G29" s="71" t="str">
        <f>критерии!$H$53</f>
        <v>Сертификат соответствия ТР ТС, заверенный печатью организации и подписью руководителя.pdf</v>
      </c>
      <c r="H29" s="72" t="str">
        <f>критерии!$I$53</f>
        <v xml:space="preserve"> </v>
      </c>
      <c r="I29" s="68"/>
      <c r="J29" s="64">
        <f t="shared" si="0"/>
        <v>0</v>
      </c>
      <c r="K29" s="190" t="str">
        <f>IF(I29,CONCATENATE(Данные!$A$18,J29),"")</f>
        <v/>
      </c>
      <c r="L29" s="69" t="str">
        <f>IF($E$29="-",Данные!$B$16,"")</f>
        <v>Не применимо</v>
      </c>
      <c r="M29" s="202" t="str">
        <f>IF(L29=Данные!$B$16,"-",VLOOKUP(L29,критерии!$I$54:$J$55,2))</f>
        <v>-</v>
      </c>
      <c r="N29" s="204"/>
    </row>
    <row r="30" spans="2:14" ht="45.6" customHeight="1">
      <c r="B30" s="308">
        <f>критерии!$F$56</f>
        <v>2</v>
      </c>
      <c r="C30" s="311" t="str">
        <f>критерии!$G$56</f>
        <v>Общие и репутационные сведения, опыт выполнения аналогичных поставок, работ, услуг</v>
      </c>
      <c r="D30" s="61" t="str">
        <f>критерии!$F$57</f>
        <v>2.1</v>
      </c>
      <c r="E30" s="277" t="str">
        <f>IF(AND(критерии!$B$57=Данные!$B$7,OR(критерии!$A$57=Данные!$C$9,критерии!$A$57=$E$6)),критерии!$G$57,"-")</f>
        <v>Возраст компании</v>
      </c>
      <c r="F30" s="278"/>
      <c r="G30" s="62" t="str">
        <f>критерии!$H$57</f>
        <v>Выписка из ЕГРЮЛ, заверенная печатью организации и подписью руководителя.pdf</v>
      </c>
      <c r="H30" s="63" t="str">
        <f>критерии!$I$57</f>
        <v xml:space="preserve"> </v>
      </c>
      <c r="I30" s="68" t="b">
        <v>0</v>
      </c>
      <c r="J30" s="64">
        <f t="shared" si="0"/>
        <v>0</v>
      </c>
      <c r="K30" s="190" t="str">
        <f>IF(I30,CONCATENATE(Данные!$A$18,J30),"")</f>
        <v/>
      </c>
      <c r="L30" s="69" t="str">
        <f>IF($E$30="-",Данные!$B$16,"")</f>
        <v/>
      </c>
      <c r="M30" s="202" t="e">
        <f>IF(L30=Данные!$B$16,"-",IF(L25=Данные!$B$4,VLOOKUP(L30,критерии!$I$61:$J$63,2),VLOOKUP(L30,критерии!$I$58:$J$60,2)))</f>
        <v>#N/A</v>
      </c>
      <c r="N30" s="204"/>
    </row>
    <row r="31" spans="2:14" ht="63.75" hidden="1">
      <c r="B31" s="309"/>
      <c r="C31" s="312"/>
      <c r="D31" s="65" t="str">
        <f>критерии!$F$64</f>
        <v>2.1</v>
      </c>
      <c r="E31" s="306" t="str">
        <f>IF(AND(критерии!$B$64=Данные!$B$7,OR(критерии!$A$64=Данные!$C$9,критерии!$A$64=$E$6)),критерии!$G$64,"-")</f>
        <v>-</v>
      </c>
      <c r="F31" s="307"/>
      <c r="G31" s="66" t="str">
        <f>критерии!$H$64</f>
        <v>Форма, заверенная печатью организации и подписью руководителя (если компания не является производителем заявляемой продукции, документ запрашивается у производителя для прикрепления к заявке).pdf</v>
      </c>
      <c r="H31" s="67" t="str">
        <f>критерии!$I$64</f>
        <v xml:space="preserve">Форма № 6А, 
Форма № 7А </v>
      </c>
      <c r="I31" s="68" t="b">
        <v>0</v>
      </c>
      <c r="J31" s="64">
        <f t="shared" si="0"/>
        <v>0</v>
      </c>
      <c r="K31" s="190" t="str">
        <f>IF(I31,CONCATENATE(Данные!$A$18,J31),"")</f>
        <v/>
      </c>
      <c r="L31" s="69" t="str">
        <f>IF($E$31="-",Данные!$B$16,"")</f>
        <v>Не применимо</v>
      </c>
      <c r="M31" s="202" t="str">
        <f>IF(L31=Данные!$B$16,"-",VLOOKUP(L31,критерии!$I$65:$J$66,2))</f>
        <v>-</v>
      </c>
      <c r="N31" s="204"/>
    </row>
    <row r="32" spans="2:14" ht="45.6" hidden="1" customHeight="1">
      <c r="B32" s="309"/>
      <c r="C32" s="312"/>
      <c r="D32" s="65" t="str">
        <f>критерии!$F$67</f>
        <v>2.1</v>
      </c>
      <c r="E32" s="306" t="str">
        <f>IF(AND(критерии!$B$67=Данные!$B$7,OR(критерии!$A$67=Данные!$C$9,критерии!$A$67=$E$6)),IF(L25="",CONCATENATE(критерии!$G$67,CHAR(10),критерии!$F$68,критерии!$G$68),IF(L25=критерии!$F$68,критерии!$G$68,"-")),"-")</f>
        <v>-</v>
      </c>
      <c r="F32" s="307"/>
      <c r="G32" s="66" t="str">
        <f>критерии!$H$67</f>
        <v>Форма, заверенная печатью организации и подписью руководителя.pdf</v>
      </c>
      <c r="H32" s="67" t="str">
        <f>критерии!$I$67</f>
        <v xml:space="preserve">Форма № 6А, 
Форма № 7А </v>
      </c>
      <c r="I32" s="68" t="b">
        <v>0</v>
      </c>
      <c r="J32" s="64">
        <f t="shared" si="0"/>
        <v>0</v>
      </c>
      <c r="K32" s="190" t="str">
        <f>IF(I32,CONCATENATE(Данные!$A$18,J32),"")</f>
        <v/>
      </c>
      <c r="L32" s="69" t="str">
        <f>IF($E$32="-",Данные!$B$16,IF(L25=Данные!$B$4,"",Данные!$B$16))</f>
        <v>Не применимо</v>
      </c>
      <c r="M32" s="202" t="str">
        <f>IF(L32=Данные!$B$16,"-",VLOOKUP(L32,критерии!$I$68:$J$69,2))</f>
        <v>-</v>
      </c>
      <c r="N32" s="204"/>
    </row>
    <row r="33" spans="2:14" ht="45.6" customHeight="1">
      <c r="B33" s="309"/>
      <c r="C33" s="312"/>
      <c r="D33" s="65" t="str">
        <f>критерии!$F$70</f>
        <v>2.2</v>
      </c>
      <c r="E33" s="306" t="str">
        <f>IF(AND(критерии!$B$70=Данные!$B$7,OR(критерии!$A$70=Данные!$C$9,критерии!$A$70=$E$6)),критерии!$G$70,"-")</f>
        <v>Наличие специалистов занимающихся формированием исполнительной и разрешительной документации – производственно-технический отдел
(начальник отдела, инженеры)</v>
      </c>
      <c r="F33" s="307"/>
      <c r="G33" s="66" t="str">
        <f>критерии!$H$70</f>
        <v>Копия Приказов назначения, положение об отделе, должностных инструкций, заверенные печатью организации и подписью руководителя.pdf</v>
      </c>
      <c r="H33" s="67" t="str">
        <f>критерии!$I$70</f>
        <v xml:space="preserve"> </v>
      </c>
      <c r="I33" s="68" t="b">
        <v>0</v>
      </c>
      <c r="J33" s="64">
        <f t="shared" si="0"/>
        <v>0</v>
      </c>
      <c r="K33" s="190" t="str">
        <f>IF(I33,CONCATENATE(Данные!$A$18,J33),"")</f>
        <v/>
      </c>
      <c r="L33" s="69" t="str">
        <f>IF($E$33="-",Данные!$B$16,"")</f>
        <v/>
      </c>
      <c r="M33" s="202" t="e">
        <f>IF(L33=Данные!$B$16,"-",VLOOKUP(L33,критерии!$I$71:$J$72,2))</f>
        <v>#N/A</v>
      </c>
      <c r="N33" s="204"/>
    </row>
    <row r="34" spans="2:14" ht="56.45" customHeight="1" thickBot="1">
      <c r="B34" s="310"/>
      <c r="C34" s="313"/>
      <c r="D34" s="65" t="str">
        <f>критерии!$F$73</f>
        <v>2.3</v>
      </c>
      <c r="E34" s="314" t="str">
        <f>IF(AND(критерии!$B$73=Данные!$B$7,OR(критерии!$A$73=Данные!$C$9,критерии!$A$73=$E$6)),критерии!$G$73,"-")</f>
        <v>Количество не урегулированных претензий по качеству продукции/работ/услуг, в судебном порядке</v>
      </c>
      <c r="F34" s="315"/>
      <c r="G34" s="66" t="str">
        <f>критерии!$H$73</f>
        <v>Форма, заверенная печатью организации и подписью руководителя.pdf</v>
      </c>
      <c r="H34" s="58" t="str">
        <f>критерии!$I$73</f>
        <v xml:space="preserve">Форма № 23  </v>
      </c>
      <c r="I34" s="68" t="b">
        <v>0</v>
      </c>
      <c r="J34" s="64">
        <f t="shared" si="0"/>
        <v>0</v>
      </c>
      <c r="K34" s="190" t="str">
        <f>IF(I34,CONCATENATE(Данные!$A$18,J34),"")</f>
        <v/>
      </c>
      <c r="L34" s="69" t="str">
        <f>IF($E$34="-",Данные!$B$16,"")</f>
        <v/>
      </c>
      <c r="M34" s="202" t="e">
        <f>IF(L34=Данные!$B$16,"-",VLOOKUP(L34,критерии!$I$74:$J$75,2))</f>
        <v>#N/A</v>
      </c>
      <c r="N34" s="204"/>
    </row>
    <row r="35" spans="2:14" ht="86.45" customHeight="1">
      <c r="B35" s="271">
        <f>критерии!$F$76</f>
        <v>3</v>
      </c>
      <c r="C35" s="274" t="str">
        <f>критерии!$G$76</f>
        <v>Гарантии и обязательства</v>
      </c>
      <c r="D35" s="61" t="str">
        <f>критерии!$F$77</f>
        <v>3.1</v>
      </c>
      <c r="E35" s="277" t="str">
        <f>IF(AND(критерии!$B$77=Данные!$B$7,OR(критерии!$A$77=Данные!$C$9,критерии!$A$77=$E$6)),критерии!$G$77,"-")</f>
        <v>Готовность к совместному с Заказчиком проведению технических аудитов предприятия, опытно-промышленных испытаний, готовность принять инспекционный контроль за проведением работ</v>
      </c>
      <c r="F35" s="278"/>
      <c r="G35" s="62" t="str">
        <f>критерии!$H$77</f>
        <v>Письмо на фирменном бланке организации за подписью руководителя о согласии / несогласии на проведение совместно с заказчиком технических аудитов предприятия, опытно-промышленных испытаний, а также о готовности / неготовности принять инспекционный контроль.pdf</v>
      </c>
      <c r="H35" s="63" t="str">
        <f>критерии!$I$77</f>
        <v xml:space="preserve"> </v>
      </c>
      <c r="I35" s="68" t="b">
        <v>0</v>
      </c>
      <c r="J35" s="64">
        <f t="shared" si="0"/>
        <v>0</v>
      </c>
      <c r="K35" s="190" t="str">
        <f>IF(I35,CONCATENATE(Данные!$A$18,J35),"")</f>
        <v/>
      </c>
      <c r="L35" s="69" t="str">
        <f>IF($E$35="-",Данные!$B$16,"")</f>
        <v/>
      </c>
      <c r="M35" s="202" t="e">
        <f>IF(L35=Данные!$B$16,"-",VLOOKUP(L35,критерии!$I$78:$J$79,2))</f>
        <v>#N/A</v>
      </c>
      <c r="N35" s="204"/>
    </row>
    <row r="36" spans="2:14" ht="55.5" customHeight="1">
      <c r="B36" s="272"/>
      <c r="C36" s="275"/>
      <c r="D36" s="73" t="str">
        <f>критерии!$F$80</f>
        <v>3.2</v>
      </c>
      <c r="E36" s="279" t="str">
        <f>IF(AND(критерии!$B$80=Данные!$B$7,OR(критерии!$A$80=Данные!$C$9,критерии!$A$80=$E$6)),критерии!$G$80,"-")</f>
        <v>Заявление о добросовестности контрагента</v>
      </c>
      <c r="F36" s="280"/>
      <c r="G36" s="74" t="str">
        <f>критерии!$H$80</f>
        <v>Форма, заверенная печатью организации и подписью руководителя.pdf</v>
      </c>
      <c r="H36" s="75" t="str">
        <f>критерии!$I$80</f>
        <v>Форма "Заявление о добросовестности"</v>
      </c>
      <c r="I36" s="68" t="b">
        <v>0</v>
      </c>
      <c r="J36" s="64">
        <f t="shared" si="0"/>
        <v>0</v>
      </c>
      <c r="K36" s="190" t="str">
        <f>IF(I36,CONCATENATE(Данные!$A$18,J36),"")</f>
        <v/>
      </c>
      <c r="L36" s="69" t="str">
        <f>IF($E$36="-",Данные!$B$16,"")</f>
        <v/>
      </c>
      <c r="M36" s="202" t="e">
        <f>IF(L36=Данные!$B$16,"-",VLOOKUP(L36,критерии!$I$81:$J$82,2))</f>
        <v>#N/A</v>
      </c>
      <c r="N36" s="204"/>
    </row>
    <row r="37" spans="2:14" ht="36.6" customHeight="1" thickBot="1">
      <c r="B37" s="273"/>
      <c r="C37" s="276"/>
      <c r="D37" s="76" t="str">
        <f>критерии!$F$83</f>
        <v>3.3</v>
      </c>
      <c r="E37" s="281" t="str">
        <f>IF(AND(критерии!$B$83=Данные!$B$7,OR(критерии!$A$83=Данные!$C$9,критерии!$A$83=$E$6)),критерии!$G$83,"-")</f>
        <v xml:space="preserve">Доверенность на директора компании, предоставляющая право выступать от имени организации </v>
      </c>
      <c r="F37" s="282"/>
      <c r="G37" s="77" t="str">
        <f>критерии!$H$83</f>
        <v>Копия Доверенности, заверенная печатью организации и подписью руководителя.pdf</v>
      </c>
      <c r="H37" s="78" t="str">
        <f>критерии!$I$83</f>
        <v xml:space="preserve"> </v>
      </c>
      <c r="I37" s="193" t="b">
        <v>0</v>
      </c>
      <c r="J37" s="206">
        <f t="shared" si="0"/>
        <v>0</v>
      </c>
      <c r="K37" s="207" t="str">
        <f>IF(I37,CONCATENATE(Данные!$A$18,J37),"")</f>
        <v/>
      </c>
      <c r="L37" s="208" t="str">
        <f>IF($E$37="-",Данные!$B$16,"")</f>
        <v/>
      </c>
      <c r="M37" s="209" t="e">
        <f>IF(L37=Данные!$B$16,"-",VLOOKUP(L37,критерии!$I$84:$J$85,2))</f>
        <v>#N/A</v>
      </c>
      <c r="N37" s="205"/>
    </row>
    <row r="38" spans="2:14" ht="22.15" customHeight="1" thickBot="1">
      <c r="B38" s="55"/>
      <c r="C38" s="56"/>
      <c r="D38" s="56"/>
      <c r="E38" s="56"/>
      <c r="F38" s="56"/>
      <c r="G38" s="56" t="s">
        <v>54</v>
      </c>
      <c r="H38" s="81"/>
      <c r="I38" s="212"/>
      <c r="J38" s="212"/>
      <c r="K38" s="213"/>
      <c r="L38" s="214" t="s">
        <v>223</v>
      </c>
      <c r="M38" s="216">
        <f>COUNTIF(M25:M37,Данные!$B$15)</f>
        <v>0</v>
      </c>
      <c r="N38" s="215" t="s">
        <v>223</v>
      </c>
    </row>
    <row r="39" spans="2:14" ht="80.25" hidden="1" customHeight="1">
      <c r="B39" s="309">
        <f>критерии!$F$87</f>
        <v>4</v>
      </c>
      <c r="C39" s="312" t="str">
        <f>критерии!$G$87</f>
        <v>Оценка лабораторий по испытанию и/или контролю материалов (Лаборатория неразрушающего контроля ЛНК, лаборатория разрушающих и других методов испытаний ЛРИ), производственной строительной испытательной лаборатории, электротехнической лабораторий</v>
      </c>
      <c r="D39" s="82" t="str">
        <f>критерии!$F$88</f>
        <v>4.0</v>
      </c>
      <c r="E39" s="342" t="str">
        <f>IF(AND(критерии!$B$88=Данные!$B$7,OR(критерии!$A$88=Данные!$C$9,критерии!$A$88=$E$6)),критерии!$G$88,"-")</f>
        <v>-</v>
      </c>
      <c r="F39" s="343"/>
      <c r="G39" s="83" t="str">
        <f>критерии!$H$88</f>
        <v>Копия свидетельства об аттестации / Договор оказания услуг и копия свидетельства сторонней лаборатории / Гарантийное письмо о заключении договора для оказания услуг, 
Формы, заверенные печатью организации и подписью руководителя.pdf</v>
      </c>
      <c r="H39" s="84" t="str">
        <f>критерии!$I$88</f>
        <v>Форма № 12
Форма № 13</v>
      </c>
      <c r="I39" s="210" t="b">
        <v>0</v>
      </c>
      <c r="J39" s="116">
        <f>IF(I39,J37+1,J37)</f>
        <v>0</v>
      </c>
      <c r="K39" s="192" t="str">
        <f>IF(I39,CONCATENATE(Данные!$A$18,J39),"")</f>
        <v/>
      </c>
      <c r="L39" s="211" t="str">
        <f>IF($E$39="-",Данные!$B$16,"")</f>
        <v>Не применимо</v>
      </c>
      <c r="M39" s="262"/>
      <c r="N39" s="263"/>
    </row>
    <row r="40" spans="2:14" ht="84" hidden="1" customHeight="1">
      <c r="B40" s="310"/>
      <c r="C40" s="340"/>
      <c r="D40" s="73" t="str">
        <f>критерии!$F$92</f>
        <v>4.0</v>
      </c>
      <c r="E40" s="279" t="str">
        <f>IF(AND(критерии!$B$92=Данные!$B$7,OR(критерии!$A$92=Данные!$C$9,критерии!$A$92=$E$6)),критерии!$G$92,"-")</f>
        <v>-</v>
      </c>
      <c r="F40" s="280"/>
      <c r="G40" s="74" t="str">
        <f>критерии!$H$92</f>
        <v>Копия свидетельства об аттестации / Договор оказания услуг и копия свидетельства сторонней лаборатории / Гарантийное письмо о заключении договора для оказания услуг, 
Формы, заверенные печатью организации и подписью руководителя.pdf</v>
      </c>
      <c r="H40" s="88" t="str">
        <f>критерии!$I$92</f>
        <v>Форма № 12
Форма № 13</v>
      </c>
      <c r="I40" s="68" t="b">
        <v>0</v>
      </c>
      <c r="J40" s="64">
        <f t="shared" si="0"/>
        <v>0</v>
      </c>
      <c r="K40" s="190" t="str">
        <f>IF(I40,CONCATENATE(Данные!$A$18,J40),"")</f>
        <v/>
      </c>
      <c r="L40" s="89" t="str">
        <f>IF($E$40="-",Данные!$B$16,"")</f>
        <v>Не применимо</v>
      </c>
      <c r="M40" s="256"/>
      <c r="N40" s="257"/>
    </row>
    <row r="41" spans="2:14" ht="156.75" customHeight="1" thickBot="1">
      <c r="B41" s="339"/>
      <c r="C41" s="341"/>
      <c r="D41" s="76" t="str">
        <f>критерии!$F$96</f>
        <v>4.1</v>
      </c>
      <c r="E41" s="314" t="str">
        <f>IF(AND(критерии!$B$96=Данные!$B$7,OR(критерии!$A$96=Данные!$C$9,критерии!$A$96=$E$6)),критерии!$G$96,"-")</f>
        <v>Оценка электротехнической лаборатории (испытание и измерение от 1 кВ до 220 кВ включительно)   (собственная лаборатория и ее соответствие требованиям / привлечение сторонней лаборатории)</v>
      </c>
      <c r="F41" s="315"/>
      <c r="G41" s="77" t="str">
        <f>критерии!$H$96</f>
        <v>Копия свидетельства об аттестации / Договор оказания услуг и копия свидетельства сторонней лаборатории / Гарантийное письмо о заключении договора для оказания услуг, 
Формы, заверенные печатью организации и подписью руководителя.pdf</v>
      </c>
      <c r="H41" s="57" t="str">
        <f>критерии!$I$96</f>
        <v>Форма № 12
Форма № 13</v>
      </c>
      <c r="I41" s="68" t="b">
        <v>0</v>
      </c>
      <c r="J41" s="64">
        <f t="shared" si="0"/>
        <v>0</v>
      </c>
      <c r="K41" s="190" t="str">
        <f>IF(I41,CONCATENATE(Данные!$A$18,J41),"")</f>
        <v/>
      </c>
      <c r="L41" s="89" t="str">
        <f>IF($E$41="-",Данные!$B$16,"")</f>
        <v/>
      </c>
      <c r="M41" s="256"/>
      <c r="N41" s="257"/>
    </row>
    <row r="42" spans="2:14" ht="48" customHeight="1">
      <c r="B42" s="333">
        <f>критерии!$F$100</f>
        <v>5</v>
      </c>
      <c r="C42" s="335" t="str">
        <f>критерии!$G$100</f>
        <v>Оценка соответствия производственных объектов, оборудования и производства требованиям</v>
      </c>
      <c r="D42" s="61" t="str">
        <f>критерии!$F$101</f>
        <v>5.1</v>
      </c>
      <c r="E42" s="277" t="str">
        <f>IF(AND(критерии!$B$101=Данные!$B$7,OR(критерии!$A$101=Данные!$C$9,критерии!$A$101=$E$6)),критерии!$G$101,"-")</f>
        <v>Перечень мобильных зданий и сооружений, которые будут использоваться для проживания и питания персонала при выполнении работ</v>
      </c>
      <c r="F42" s="278"/>
      <c r="G42" s="90" t="str">
        <f>критерии!$H$101</f>
        <v>Копии документов, заверенные печатью организации и подписью руководителя.pdf
Фото в формате .jpg</v>
      </c>
      <c r="H42" s="91" t="str">
        <f>критерии!$I$101</f>
        <v>Форма № 11</v>
      </c>
      <c r="I42" s="68" t="b">
        <v>0</v>
      </c>
      <c r="J42" s="64">
        <f t="shared" si="0"/>
        <v>0</v>
      </c>
      <c r="K42" s="190" t="str">
        <f>IF(I42,CONCATENATE(Данные!$A$18,J42),"")</f>
        <v/>
      </c>
      <c r="L42" s="89" t="str">
        <f>IF($E$42="-",Данные!$B$16,критерии!$I$102)</f>
        <v>___ ед.</v>
      </c>
      <c r="M42" s="256"/>
      <c r="N42" s="257"/>
    </row>
    <row r="43" spans="2:14" ht="52.15" customHeight="1" thickBot="1">
      <c r="B43" s="323"/>
      <c r="C43" s="325"/>
      <c r="D43" s="70" t="str">
        <f>критерии!$F$104</f>
        <v>5.2</v>
      </c>
      <c r="E43" s="314" t="str">
        <f>IF(AND(критерии!$B$104=Данные!$B$7,OR(критерии!$A$104=Данные!$C$9,критерии!$A$104=$E$6)),критерии!$G$104,"-")</f>
        <v xml:space="preserve">Перечень оборудования, машин и механизмов, которые будут использоваться для выполнения работ </v>
      </c>
      <c r="F43" s="315"/>
      <c r="G43" s="92" t="str">
        <f>критерии!$H$104</f>
        <v>Форма, заверенная печатью организации и подписью руководителя.pdf</v>
      </c>
      <c r="H43" s="93" t="str">
        <f>критерии!$I$104</f>
        <v xml:space="preserve">Форма № 10  </v>
      </c>
      <c r="I43" s="68" t="b">
        <v>0</v>
      </c>
      <c r="J43" s="64">
        <f t="shared" si="0"/>
        <v>0</v>
      </c>
      <c r="K43" s="190" t="str">
        <f>IF(I43,CONCATENATE(Данные!$A$18,J43),"")</f>
        <v/>
      </c>
      <c r="L43" s="89" t="str">
        <f>IF($E$43="-",Данные!$B$16,критерии!$I$105)</f>
        <v>___ ед.</v>
      </c>
      <c r="M43" s="256"/>
      <c r="N43" s="257"/>
    </row>
    <row r="44" spans="2:14" ht="52.15" hidden="1" customHeight="1">
      <c r="B44" s="323"/>
      <c r="C44" s="325"/>
      <c r="D44" s="329" t="str">
        <f>критерии!$F$107</f>
        <v>5.2</v>
      </c>
      <c r="E44" s="331" t="str">
        <f>IF(AND(критерии!$B$107=Данные!$B$7,OR(критерии!$A$107=Данные!$C$9,критерии!$A$107=$E$6)),критерии!$G$107,"-")</f>
        <v>-</v>
      </c>
      <c r="F44" s="94" t="str">
        <f>IF(AND(критерии!$B$107=Данные!$B$7,OR(критерии!$A$107=Данные!$C$9,критерии!$A$107=$E$6)),критерии!$G$108,"-")</f>
        <v>-</v>
      </c>
      <c r="G44" s="62" t="str">
        <f>критерии!$H$108</f>
        <v>Копии документов, заверенные печатью организации и подписью руководителя.pdf
Фото в формате .jpg, Видео обзор производственной площадки</v>
      </c>
      <c r="H44" s="91" t="str">
        <f>критерии!$I$108</f>
        <v>Форма № 11</v>
      </c>
      <c r="I44" s="68" t="b">
        <v>0</v>
      </c>
      <c r="J44" s="64">
        <f t="shared" si="0"/>
        <v>0</v>
      </c>
      <c r="K44" s="190" t="str">
        <f>IF(I44,CONCATENATE(Данные!$A$18,J44),"")</f>
        <v/>
      </c>
      <c r="L44" s="89" t="str">
        <f>IF($E$44="-",Данные!$B$16,критерии!$I$122)</f>
        <v>Не применимо</v>
      </c>
      <c r="M44" s="256"/>
      <c r="N44" s="257"/>
    </row>
    <row r="45" spans="2:14" ht="52.15" hidden="1" customHeight="1">
      <c r="B45" s="323"/>
      <c r="C45" s="325"/>
      <c r="D45" s="330"/>
      <c r="E45" s="332"/>
      <c r="F45" s="95" t="str">
        <f>IF(AND(критерии!$B$107=Данные!$B$7,OR(критерии!$A$107=Данные!$C$9,критерии!$A$107=$E$6)),критерии!$G$109,"-")</f>
        <v>-</v>
      </c>
      <c r="G45" s="66" t="str">
        <f>критерии!$H$109</f>
        <v>Копии документов, заверенные печатью организации и подписью руководителя.pdf
Фото в формате .jpg</v>
      </c>
      <c r="H45" s="96" t="str">
        <f>критерии!$I$109</f>
        <v xml:space="preserve">Форма № 10  </v>
      </c>
      <c r="I45" s="68" t="b">
        <v>0</v>
      </c>
      <c r="J45" s="64">
        <f t="shared" si="0"/>
        <v>0</v>
      </c>
      <c r="K45" s="190" t="str">
        <f>IF(I45,CONCATENATE(Данные!$A$18,J45),"")</f>
        <v/>
      </c>
      <c r="L45" s="89" t="str">
        <f>IF($E$44="-",Данные!$B$16,критерии!$I$123)</f>
        <v>Не применимо</v>
      </c>
      <c r="M45" s="256"/>
      <c r="N45" s="257"/>
    </row>
    <row r="46" spans="2:14" ht="52.15" hidden="1" customHeight="1">
      <c r="B46" s="323"/>
      <c r="C46" s="325"/>
      <c r="D46" s="330" t="str">
        <f>критерии!$F$110</f>
        <v>5.2</v>
      </c>
      <c r="E46" s="332" t="str">
        <f>IF(AND(критерии!$B$110=Данные!$B$7,OR(критерии!$A$110=Данные!$C$9,критерии!$A$110=$E$6)),критерии!$G$110,"-")</f>
        <v>-</v>
      </c>
      <c r="F46" s="95" t="str">
        <f>IF(AND(критерии!$B$110=Данные!$B$7,OR(критерии!$A$110=Данные!$C$9,критерии!$A$110=$E$6)),критерии!$G$111,"-")</f>
        <v>-</v>
      </c>
      <c r="G46" s="97" t="str">
        <f>критерии!$H$111</f>
        <v>Копии документов, заверенные печатью организации и подписью руководителя.pdf
Фото в формате .jpg</v>
      </c>
      <c r="H46" s="96" t="str">
        <f>критерии!$I$111</f>
        <v>Форма № 11</v>
      </c>
      <c r="I46" s="68" t="b">
        <v>0</v>
      </c>
      <c r="J46" s="64">
        <f t="shared" si="0"/>
        <v>0</v>
      </c>
      <c r="K46" s="190" t="str">
        <f>IF(I46,CONCATENATE(Данные!$A$18,J46),"")</f>
        <v/>
      </c>
      <c r="L46" s="89" t="str">
        <f>IF($E$46="-",Данные!$B$16,критерии!$I$122)</f>
        <v>Не применимо</v>
      </c>
      <c r="M46" s="256"/>
      <c r="N46" s="257"/>
    </row>
    <row r="47" spans="2:14" ht="52.15" hidden="1" customHeight="1">
      <c r="B47" s="323"/>
      <c r="C47" s="325"/>
      <c r="D47" s="330"/>
      <c r="E47" s="332"/>
      <c r="F47" s="95" t="str">
        <f>IF(AND(критерии!$B$110=Данные!$B$7,OR(критерии!$A$110=Данные!$C$9,критерии!$A$110=$E$6)),критерии!$G$112,"-")</f>
        <v>-</v>
      </c>
      <c r="G47" s="97" t="str">
        <f>критерии!$H$112</f>
        <v>Форма, заверенная печатью организации и подписью руководителя.pdf</v>
      </c>
      <c r="H47" s="96" t="str">
        <f>критерии!$I$112</f>
        <v xml:space="preserve">Форма № 10  </v>
      </c>
      <c r="I47" s="68" t="b">
        <v>0</v>
      </c>
      <c r="J47" s="64">
        <f t="shared" si="0"/>
        <v>0</v>
      </c>
      <c r="K47" s="190" t="str">
        <f>IF(I47,CONCATENATE(Данные!$A$18,J47),"")</f>
        <v/>
      </c>
      <c r="L47" s="89" t="str">
        <f>IF($E$46="-",Данные!$B$16,критерии!$I$123)</f>
        <v>Не применимо</v>
      </c>
      <c r="M47" s="256"/>
      <c r="N47" s="257"/>
    </row>
    <row r="48" spans="2:14" ht="52.15" hidden="1" customHeight="1">
      <c r="B48" s="323"/>
      <c r="C48" s="325"/>
      <c r="D48" s="330" t="str">
        <f>критерии!$F$113</f>
        <v>5.2</v>
      </c>
      <c r="E48" s="332" t="str">
        <f>IF(AND(критерии!$B$113=Данные!$B$7,OR(критерии!$A$113=Данные!$C$9,критерии!$A$113=$E$6)),критерии!$G$113,"-")</f>
        <v>-</v>
      </c>
      <c r="F48" s="95" t="str">
        <f>IF(AND(критерии!$B$113=Данные!$B$7,OR(критерии!$A$113=Данные!$C$9,критерии!$A$113=$E$6)),критерии!$G$114,"-")</f>
        <v>-</v>
      </c>
      <c r="G48" s="97" t="str">
        <f>критерии!$H$114</f>
        <v>Копии документов, заверенные печатью организации и подписью руководителя.pdf
Фото в формате .jpg</v>
      </c>
      <c r="H48" s="96" t="str">
        <f>критерии!$I$114</f>
        <v>Форма № 11</v>
      </c>
      <c r="I48" s="68" t="b">
        <v>0</v>
      </c>
      <c r="J48" s="64">
        <f t="shared" si="0"/>
        <v>0</v>
      </c>
      <c r="K48" s="190" t="str">
        <f>IF(I48,CONCATENATE(Данные!$A$18,J48),"")</f>
        <v/>
      </c>
      <c r="L48" s="89" t="str">
        <f>IF($E$48="-",Данные!$B$16,критерии!$I$122)</f>
        <v>Не применимо</v>
      </c>
      <c r="M48" s="256"/>
      <c r="N48" s="257"/>
    </row>
    <row r="49" spans="2:14" ht="52.15" hidden="1" customHeight="1">
      <c r="B49" s="323"/>
      <c r="C49" s="325"/>
      <c r="D49" s="330"/>
      <c r="E49" s="332"/>
      <c r="F49" s="95" t="str">
        <f>IF(AND(критерии!$B$113=Данные!$B$7,OR(критерии!$A$113=Данные!$C$9,критерии!$A$113=$E$6)),критерии!$G$115,"-")</f>
        <v>-</v>
      </c>
      <c r="G49" s="97" t="str">
        <f>критерии!$H$115</f>
        <v>Форма, заверенная печатью организации и подписью руководителя.pdf</v>
      </c>
      <c r="H49" s="96" t="str">
        <f>критерии!$I$115</f>
        <v xml:space="preserve">Форма № 10  </v>
      </c>
      <c r="I49" s="68" t="b">
        <v>0</v>
      </c>
      <c r="J49" s="64">
        <f t="shared" si="0"/>
        <v>0</v>
      </c>
      <c r="K49" s="190" t="str">
        <f>IF(I49,CONCATENATE(Данные!$A$18,J49),"")</f>
        <v/>
      </c>
      <c r="L49" s="89" t="str">
        <f>IF($E$48="-",Данные!$B$16,критерии!$I$123)</f>
        <v>Не применимо</v>
      </c>
      <c r="M49" s="256"/>
      <c r="N49" s="257"/>
    </row>
    <row r="50" spans="2:14" ht="52.15" hidden="1" customHeight="1">
      <c r="B50" s="323"/>
      <c r="C50" s="325"/>
      <c r="D50" s="330" t="str">
        <f>критерии!$F$116</f>
        <v>5.2</v>
      </c>
      <c r="E50" s="332" t="str">
        <f>IF(AND(критерии!$B$116=Данные!$B$7,OR(критерии!$A$116=Данные!$C$9,критерии!$A$116=$E$6)),критерии!$G$116,"-")</f>
        <v>-</v>
      </c>
      <c r="F50" s="95" t="str">
        <f>IF(AND(критерии!$B$116=Данные!$B$7,OR(критерии!$A$116=Данные!$C$9,критерии!$A$116=$E$6)),критерии!$G$117,"-")</f>
        <v>-</v>
      </c>
      <c r="G50" s="97" t="str">
        <f>критерии!$H$117</f>
        <v>Копии документов, заверенные печатью организации и подписью руководителя.pdf</v>
      </c>
      <c r="H50" s="96" t="str">
        <f>критерии!$I$117</f>
        <v>Форма № 11</v>
      </c>
      <c r="I50" s="68" t="b">
        <v>0</v>
      </c>
      <c r="J50" s="64">
        <f t="shared" si="0"/>
        <v>0</v>
      </c>
      <c r="K50" s="190" t="str">
        <f>IF(I50,CONCATENATE(Данные!$A$18,J50),"")</f>
        <v/>
      </c>
      <c r="L50" s="89" t="str">
        <f>IF($E$50="-",Данные!$B$16,критерии!$I$122)</f>
        <v>Не применимо</v>
      </c>
      <c r="M50" s="256"/>
      <c r="N50" s="257"/>
    </row>
    <row r="51" spans="2:14" ht="52.15" hidden="1" customHeight="1">
      <c r="B51" s="323"/>
      <c r="C51" s="325"/>
      <c r="D51" s="330"/>
      <c r="E51" s="332"/>
      <c r="F51" s="95" t="str">
        <f>IF(AND(критерии!$B$116=Данные!$B$7,OR(критерии!$A$116=Данные!$C$9,критерии!$A$116=$E$6)),критерии!$G$118,"-")</f>
        <v>-</v>
      </c>
      <c r="G51" s="97" t="str">
        <f>критерии!$H$118</f>
        <v>Копии документов, заверенные печатью организации и подписью руководителя.pdf
Фото в формате .jpg</v>
      </c>
      <c r="H51" s="96" t="str">
        <f>критерии!$I$118</f>
        <v>Форма № 11</v>
      </c>
      <c r="I51" s="68" t="b">
        <v>0</v>
      </c>
      <c r="J51" s="64">
        <f t="shared" si="0"/>
        <v>0</v>
      </c>
      <c r="K51" s="190" t="str">
        <f>IF(I51,CONCATENATE(Данные!$A$18,J51),"")</f>
        <v/>
      </c>
      <c r="L51" s="89" t="str">
        <f>IF($E$50="-",Данные!$B$16,критерии!$I$122)</f>
        <v>Не применимо</v>
      </c>
      <c r="M51" s="256"/>
      <c r="N51" s="257"/>
    </row>
    <row r="52" spans="2:14" ht="52.15" hidden="1" customHeight="1">
      <c r="B52" s="323"/>
      <c r="C52" s="325"/>
      <c r="D52" s="330"/>
      <c r="E52" s="332"/>
      <c r="F52" s="95" t="str">
        <f>IF(AND(критерии!$B$116=Данные!$B$7,OR(критерии!$A$116=Данные!$C$9,критерии!$A$116=$E$6)),критерии!$G$119,"-")</f>
        <v>-</v>
      </c>
      <c r="G52" s="97" t="str">
        <f>критерии!$H$119</f>
        <v>Копии документов, заверенные печатью организации и подписью руководителя.pdf
Фото в формате .jpg</v>
      </c>
      <c r="H52" s="96" t="str">
        <f>критерии!$I$119</f>
        <v>Форма № 11</v>
      </c>
      <c r="I52" s="68" t="b">
        <v>0</v>
      </c>
      <c r="J52" s="64">
        <f t="shared" si="0"/>
        <v>0</v>
      </c>
      <c r="K52" s="190" t="str">
        <f>IF(I52,CONCATENATE(Данные!$A$18,J52),"")</f>
        <v/>
      </c>
      <c r="L52" s="89" t="str">
        <f>IF($E$50="-",Данные!$B$16,критерии!$I$122)</f>
        <v>Не применимо</v>
      </c>
      <c r="M52" s="256"/>
      <c r="N52" s="257"/>
    </row>
    <row r="53" spans="2:14" ht="52.15" hidden="1" customHeight="1">
      <c r="B53" s="323"/>
      <c r="C53" s="325"/>
      <c r="D53" s="330"/>
      <c r="E53" s="332"/>
      <c r="F53" s="95" t="str">
        <f>IF(AND(критерии!$B$116=Данные!$B$7,OR(критерии!$A$116=Данные!$C$9,критерии!$A$116=$E$6)),критерии!$G$120,"-")</f>
        <v>-</v>
      </c>
      <c r="G53" s="97" t="str">
        <f>критерии!$H$120</f>
        <v>Копии документов, заверенные печатью организации и подписью руководителя.pdf
Фото в формате .jpg</v>
      </c>
      <c r="H53" s="96" t="str">
        <f>критерии!$I$120</f>
        <v>Форма № 11</v>
      </c>
      <c r="I53" s="68" t="b">
        <v>0</v>
      </c>
      <c r="J53" s="64">
        <f t="shared" si="0"/>
        <v>0</v>
      </c>
      <c r="K53" s="190" t="str">
        <f>IF(I53,CONCATENATE(Данные!$A$18,J53),"")</f>
        <v/>
      </c>
      <c r="L53" s="89" t="str">
        <f>IF($E$50="-",Данные!$B$16,критерии!$I$122)</f>
        <v>Не применимо</v>
      </c>
      <c r="M53" s="256"/>
      <c r="N53" s="257"/>
    </row>
    <row r="54" spans="2:14" ht="52.15" hidden="1" customHeight="1" thickBot="1">
      <c r="B54" s="334"/>
      <c r="C54" s="336"/>
      <c r="D54" s="337"/>
      <c r="E54" s="338"/>
      <c r="F54" s="98" t="str">
        <f>IF(AND(критерии!$B$116=Данные!$B$7,OR(критерии!$A$116=Данные!$C$9,критерии!$A$116=$E$6)),критерии!$G$121,"-")</f>
        <v>-</v>
      </c>
      <c r="G54" s="92" t="str">
        <f>критерии!$H$121</f>
        <v>Форма, заверенная печатью организации и подписью руководителя.pdf</v>
      </c>
      <c r="H54" s="93" t="str">
        <f>критерии!$I$121</f>
        <v xml:space="preserve">Форма № 10  </v>
      </c>
      <c r="I54" s="68" t="b">
        <v>0</v>
      </c>
      <c r="J54" s="64">
        <f t="shared" si="0"/>
        <v>0</v>
      </c>
      <c r="K54" s="190" t="str">
        <f>IF(I54,CONCATENATE(Данные!$A$18,J54),"")</f>
        <v/>
      </c>
      <c r="L54" s="89" t="str">
        <f>IF($E$50="-",Данные!$B$16,критерии!$I$123)</f>
        <v>Не применимо</v>
      </c>
      <c r="M54" s="256"/>
      <c r="N54" s="257"/>
    </row>
    <row r="55" spans="2:14" ht="36" customHeight="1">
      <c r="B55" s="333">
        <f>критерии!$F$124</f>
        <v>6</v>
      </c>
      <c r="C55" s="311" t="str">
        <f>критерии!$G$124</f>
        <v>Оценка соответствия сварочного производства</v>
      </c>
      <c r="D55" s="61" t="str">
        <f>критерии!$F$125</f>
        <v>6.1</v>
      </c>
      <c r="E55" s="277" t="str">
        <f>IF(AND(критерии!$B$125=Данные!$B$7,OR(критерии!$A$125=Данные!$C$9,критерии!$A$125=$E$6)),критерии!$G$125,"-")</f>
        <v>Опыт работы с применением сборки-сварки для ОПО</v>
      </c>
      <c r="F55" s="278"/>
      <c r="G55" s="90" t="str">
        <f>критерии!$H$125</f>
        <v>Форма, заверенная печатью организации и подписью руководителя.pdf</v>
      </c>
      <c r="H55" s="91" t="str">
        <f>критерии!$I$125</f>
        <v xml:space="preserve">Форма № 15  </v>
      </c>
      <c r="I55" s="68" t="b">
        <v>0</v>
      </c>
      <c r="J55" s="64">
        <f t="shared" si="0"/>
        <v>0</v>
      </c>
      <c r="K55" s="190" t="str">
        <f>IF(I55,CONCATENATE(Данные!$A$18,J55),"")</f>
        <v/>
      </c>
      <c r="L55" s="89" t="str">
        <f>IF($E$55="-",Данные!$B$16,"")</f>
        <v/>
      </c>
      <c r="M55" s="256"/>
      <c r="N55" s="257"/>
    </row>
    <row r="56" spans="2:14" ht="28.9" customHeight="1">
      <c r="B56" s="323"/>
      <c r="C56" s="312"/>
      <c r="D56" s="65" t="str">
        <f>критерии!$F$131</f>
        <v>6.2</v>
      </c>
      <c r="E56" s="279" t="str">
        <f>IF(AND(критерии!$B$131=Данные!$B$7,OR(критерии!$A$131=Данные!$C$9,критерии!$A$131=$E$6)),критерии!$G$131,"-")</f>
        <v>Опыт работы по сварочно-монтажным работам за предшествующие 3 года</v>
      </c>
      <c r="F56" s="280"/>
      <c r="G56" s="97" t="str">
        <f>критерии!$H$131</f>
        <v>Форма, заверенная печатью организации и подписью руководителя.pdf</v>
      </c>
      <c r="H56" s="96" t="str">
        <f>критерии!$I$131</f>
        <v xml:space="preserve">Форма № 15А </v>
      </c>
      <c r="I56" s="68" t="b">
        <v>0</v>
      </c>
      <c r="J56" s="64">
        <f t="shared" si="0"/>
        <v>0</v>
      </c>
      <c r="K56" s="190" t="str">
        <f>IF(I56,CONCATENATE(Данные!$A$18,J56),"")</f>
        <v/>
      </c>
      <c r="L56" s="89" t="str">
        <f>IF($E$56="-",Данные!$B$16,"")</f>
        <v/>
      </c>
      <c r="M56" s="256"/>
      <c r="N56" s="257"/>
    </row>
    <row r="57" spans="2:14" ht="82.5" customHeight="1">
      <c r="B57" s="323"/>
      <c r="C57" s="312"/>
      <c r="D57" s="65" t="str">
        <f>критерии!$F$134</f>
        <v>6.3</v>
      </c>
      <c r="E57" s="279" t="str">
        <f>IF(AND(критерии!$B$134=Данные!$B$7,OR(критерии!$A$134=Данные!$C$9,критерии!$A$134=$E$6)),критерии!$G$134,"-")</f>
        <v>Перечень персонала (монтажники/сборщики)</v>
      </c>
      <c r="F57" s="280"/>
      <c r="G57" s="97" t="str">
        <f>критерии!$H$134</f>
        <v>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руководителя.pdf;
Форма, заверенная печатью организации и подписью руководителя.pdf</v>
      </c>
      <c r="H57" s="96" t="str">
        <f>критерии!$I$134</f>
        <v xml:space="preserve">Форма № 16  </v>
      </c>
      <c r="I57" s="68" t="b">
        <v>0</v>
      </c>
      <c r="J57" s="64">
        <f t="shared" si="0"/>
        <v>0</v>
      </c>
      <c r="K57" s="190" t="str">
        <f>IF(I57,CONCATENATE(Данные!$A$18,J57),"")</f>
        <v/>
      </c>
      <c r="L57" s="89" t="str">
        <f>IF($E$57="-",Данные!$B$16,критерии!$I$135)</f>
        <v>___ чел.</v>
      </c>
      <c r="M57" s="256"/>
      <c r="N57" s="257"/>
    </row>
    <row r="58" spans="2:14" ht="120.75" customHeight="1">
      <c r="B58" s="323"/>
      <c r="C58" s="312"/>
      <c r="D58" s="65" t="str">
        <f>критерии!$F$137</f>
        <v>6.4</v>
      </c>
      <c r="E58" s="279" t="str">
        <f>IF(AND(критерии!$B$137=Данные!$B$7,OR(критерии!$A$137=Данные!$C$9,критерии!$A$137=$E$6)),критерии!$G$137,"-")</f>
        <v>Перечень аттестованного в НАКС персонала (сварщики)</v>
      </c>
      <c r="F58" s="280"/>
      <c r="G58" s="97" t="str">
        <f>критерии!$H$137</f>
        <v>Копии действующих аттестационных удостоверений НАКС сварщиков с протоколами,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v>
      </c>
      <c r="H58" s="96" t="str">
        <f>критерии!$I$137</f>
        <v>Форма № 17</v>
      </c>
      <c r="I58" s="68" t="b">
        <v>0</v>
      </c>
      <c r="J58" s="64">
        <f t="shared" si="0"/>
        <v>0</v>
      </c>
      <c r="K58" s="190" t="str">
        <f>IF(I58,CONCATENATE(Данные!$A$18,J58),"")</f>
        <v/>
      </c>
      <c r="L58" s="89" t="str">
        <f>IF($E$58="-",Данные!$B$16,критерии!$I$138)</f>
        <v>___ чел.</v>
      </c>
      <c r="M58" s="256"/>
      <c r="N58" s="257"/>
    </row>
    <row r="59" spans="2:14" ht="127.5">
      <c r="B59" s="323"/>
      <c r="C59" s="312"/>
      <c r="D59" s="65" t="str">
        <f>критерии!$F$140</f>
        <v>6.5</v>
      </c>
      <c r="E59" s="279" t="str">
        <f>IF(AND(критерии!$B$140=Данные!$B$7,OR(критерии!$A$140=Данные!$C$9,критерии!$A$140=$E$6)),критерии!$G$140,"-")</f>
        <v>Перечень аттестованного в НАКС персонала (специалисты сварочного производства II-IV уровня)</v>
      </c>
      <c r="F59" s="280"/>
      <c r="G59" s="97" t="str">
        <f>критерии!$H$140</f>
        <v>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v>
      </c>
      <c r="H59" s="96" t="str">
        <f>критерии!$I$140</f>
        <v xml:space="preserve">Форма № 18 </v>
      </c>
      <c r="I59" s="68" t="b">
        <v>0</v>
      </c>
      <c r="J59" s="64">
        <f t="shared" si="0"/>
        <v>0</v>
      </c>
      <c r="K59" s="190" t="str">
        <f>IF(I59,CONCATENATE(Данные!$A$18,J59),"")</f>
        <v/>
      </c>
      <c r="L59" s="89" t="str">
        <f>IF($E$59="-",Данные!$B$16,критерии!$I$141)</f>
        <v>___ чел.</v>
      </c>
      <c r="M59" s="256"/>
      <c r="N59" s="257"/>
    </row>
    <row r="60" spans="2:14" ht="102">
      <c r="B60" s="323"/>
      <c r="C60" s="312"/>
      <c r="D60" s="65" t="str">
        <f>критерии!$F$143</f>
        <v>6.6</v>
      </c>
      <c r="E60" s="279" t="str">
        <f>IF(AND(критерии!$B$143=Данные!$B$7,OR(критерии!$A$143=Данные!$C$9,критерии!$A$143=$E$6)),критерии!$G$143,"-")</f>
        <v>Перечень аттестованного на право проведения визуального и измерительного контроля персонала</v>
      </c>
      <c r="F60" s="280"/>
      <c r="G60" s="97" t="str">
        <f>критерии!$H$143</f>
        <v>Копии действующих аттестационных удостоверений ВИК,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v>
      </c>
      <c r="H60" s="96" t="str">
        <f>критерии!$I$143</f>
        <v xml:space="preserve">Форма № 18А </v>
      </c>
      <c r="I60" s="68" t="b">
        <v>0</v>
      </c>
      <c r="J60" s="64">
        <f t="shared" si="0"/>
        <v>0</v>
      </c>
      <c r="K60" s="190" t="str">
        <f>IF(I60,CONCATENATE(Данные!$A$18,J60),"")</f>
        <v/>
      </c>
      <c r="L60" s="89" t="str">
        <f>IF($E$60="-",Данные!$B$16,критерии!$I$144)</f>
        <v>___ чел.</v>
      </c>
      <c r="M60" s="256"/>
      <c r="N60" s="257"/>
    </row>
    <row r="61" spans="2:14" ht="102">
      <c r="B61" s="323"/>
      <c r="C61" s="312"/>
      <c r="D61" s="65" t="str">
        <f>критерии!$F$146</f>
        <v>6.7</v>
      </c>
      <c r="E61" s="279" t="str">
        <f>IF(AND(критерии!$B$146=Данные!$B$7,OR(критерии!$A$146=Данные!$C$9,критерии!$A$146=$E$6)),критерии!$G$146,"-")</f>
        <v>Перечень аттестованного в НАКС сварочного оборудования, необходимого для выполнения заявленных видов работ</v>
      </c>
      <c r="F61" s="280"/>
      <c r="G61" s="97" t="str">
        <f>критерии!$H$146</f>
        <v>Копии свидетельств НАКС об аттестации сварочного оборудования,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v>
      </c>
      <c r="H61" s="96" t="str">
        <f>критерии!$I$146</f>
        <v xml:space="preserve">Форма № 19  </v>
      </c>
      <c r="I61" s="68" t="b">
        <v>0</v>
      </c>
      <c r="J61" s="64">
        <f t="shared" si="0"/>
        <v>0</v>
      </c>
      <c r="K61" s="190" t="str">
        <f>IF(I61,CONCATENATE(Данные!$A$18,J61),"")</f>
        <v/>
      </c>
      <c r="L61" s="89" t="str">
        <f>IF($E$61="-",Данные!$B$16,критерии!$I$147)</f>
        <v>___ ед.</v>
      </c>
      <c r="M61" s="256"/>
      <c r="N61" s="257"/>
    </row>
    <row r="62" spans="2:14" ht="102">
      <c r="B62" s="323"/>
      <c r="C62" s="312"/>
      <c r="D62" s="65" t="str">
        <f>критерии!$F$149</f>
        <v>6.8</v>
      </c>
      <c r="E62" s="279" t="str">
        <f>IF(AND(критерии!$B$149=Данные!$B$7,OR(критерии!$A$149=Данные!$C$9,критерии!$A$149=$E$6)),критерии!$G$149,"-")</f>
        <v>Свидетельство (НАКС) о готовности организации-заявителя к использованию аттестованной технологии сварки в соответствии с требованиями РД 03-615-03</v>
      </c>
      <c r="F62" s="280"/>
      <c r="G62" s="97" t="str">
        <f>критерии!$H$149</f>
        <v>Копии свидетельств НАКС об аттестации технологий сварки,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v>
      </c>
      <c r="H62" s="96" t="str">
        <f>критерии!$I$149</f>
        <v>Форма № 20</v>
      </c>
      <c r="I62" s="68" t="b">
        <v>0</v>
      </c>
      <c r="J62" s="64">
        <f t="shared" si="0"/>
        <v>0</v>
      </c>
      <c r="K62" s="190" t="str">
        <f>IF(I62,CONCATENATE(Данные!$A$18,J62),"")</f>
        <v/>
      </c>
      <c r="L62" s="89" t="str">
        <f>IF($E$62="-",Данные!$B$16,"")</f>
        <v/>
      </c>
      <c r="M62" s="256"/>
      <c r="N62" s="257"/>
    </row>
    <row r="63" spans="2:14" ht="102.75" thickBot="1">
      <c r="B63" s="323"/>
      <c r="C63" s="312"/>
      <c r="D63" s="70" t="str">
        <f>критерии!$F$152</f>
        <v>6.9</v>
      </c>
      <c r="E63" s="314" t="str">
        <f>IF(AND(критерии!$B$152=Данные!$B$7,OR(критерии!$A$152=Данные!$C$9,критерии!$A$152=$E$6)),критерии!$G$152,"-")</f>
        <v>Наличие организации, выполняющей НК/разрушающий контроль</v>
      </c>
      <c r="F63" s="315"/>
      <c r="G63" s="92" t="str">
        <f>критерии!$H$152</f>
        <v>Копия свидетельства об аттестации ЛНК, заверенная печатью организации и подписью руководителя.pdf.  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v>
      </c>
      <c r="H63" s="93" t="str">
        <f>критерии!$I$152</f>
        <v xml:space="preserve">Форма № 21 </v>
      </c>
      <c r="I63" s="68" t="b">
        <v>0</v>
      </c>
      <c r="J63" s="64">
        <f t="shared" si="0"/>
        <v>0</v>
      </c>
      <c r="K63" s="190" t="str">
        <f>IF(I63,CONCATENATE(Данные!$A$18,J63),"")</f>
        <v/>
      </c>
      <c r="L63" s="89" t="str">
        <f>IF($E$63="-",Данные!$B$16,"")</f>
        <v/>
      </c>
      <c r="M63" s="256"/>
      <c r="N63" s="257"/>
    </row>
    <row r="64" spans="2:14" ht="38.25" customHeight="1">
      <c r="B64" s="308">
        <f>критерии!$F$155</f>
        <v>7</v>
      </c>
      <c r="C64" s="311" t="str">
        <f>критерии!$G$155</f>
        <v>Кадровый состав</v>
      </c>
      <c r="D64" s="61" t="str">
        <f>критерии!$F$156</f>
        <v>7.1</v>
      </c>
      <c r="E64" s="277" t="str">
        <f>IF(AND(критерии!$B$156=Данные!$B$7,OR(критерии!$A$156=Данные!$C$9,критерии!$A$156=$E$6)),критерии!$G$156,"-")</f>
        <v>Стаж работы Руководителя (превышающее большинство)</v>
      </c>
      <c r="F64" s="278"/>
      <c r="G64" s="62" t="str">
        <f>критерии!$H$156</f>
        <v>Форма, заверенная печатью организации и подписью руководителя.pdf</v>
      </c>
      <c r="H64" s="99" t="str">
        <f>критерии!$I$156</f>
        <v xml:space="preserve">Форма № Основная </v>
      </c>
      <c r="I64" s="68" t="b">
        <v>0</v>
      </c>
      <c r="J64" s="64">
        <f t="shared" si="0"/>
        <v>0</v>
      </c>
      <c r="K64" s="190" t="str">
        <f>IF(I64,CONCATENATE(Данные!$A$18,J64),"")</f>
        <v/>
      </c>
      <c r="L64" s="89" t="str">
        <f>IF($E$64="-",Данные!$B$16,"")</f>
        <v/>
      </c>
      <c r="M64" s="256"/>
      <c r="N64" s="257"/>
    </row>
    <row r="65" spans="2:14" ht="38.25" customHeight="1">
      <c r="B65" s="309"/>
      <c r="C65" s="312"/>
      <c r="D65" s="65" t="str">
        <f>критерии!$F$161</f>
        <v>7.2</v>
      </c>
      <c r="E65" s="279" t="str">
        <f>IF(AND(критерии!$B$161=Данные!$B$7,OR(критерии!$A$161=Данные!$C$9,критерии!$A$161=$E$6)),критерии!$G$161,"-")</f>
        <v>Стаж работы специалистов (превышающее большинство)</v>
      </c>
      <c r="F65" s="280"/>
      <c r="G65" s="66" t="str">
        <f>критерии!$H$161</f>
        <v>Форма, заверенная печатью организации и подписью руководителя.pdf</v>
      </c>
      <c r="H65" s="57" t="str">
        <f>критерии!$I$161</f>
        <v xml:space="preserve">Форма № Основная </v>
      </c>
      <c r="I65" s="68" t="b">
        <v>0</v>
      </c>
      <c r="J65" s="64">
        <f>IF(I65,J64+1,J64)</f>
        <v>0</v>
      </c>
      <c r="K65" s="190" t="str">
        <f>K64</f>
        <v/>
      </c>
      <c r="L65" s="89" t="str">
        <f>IF($E$65="-",Данные!$B$16,"")</f>
        <v/>
      </c>
      <c r="M65" s="256"/>
      <c r="N65" s="257"/>
    </row>
    <row r="66" spans="2:14" ht="38.25" customHeight="1">
      <c r="B66" s="309"/>
      <c r="C66" s="312"/>
      <c r="D66" s="65" t="str">
        <f>критерии!$F$166</f>
        <v>7.3</v>
      </c>
      <c r="E66" s="279" t="str">
        <f>IF(AND(критерии!$B$166=Данные!$B$7,OR(критерии!$A$166=Данные!$C$9,критерии!$A$166=$E$6)),критерии!$G$166,"-")</f>
        <v>Количество сотрудников, привлекаемых к данному проекту</v>
      </c>
      <c r="F66" s="280"/>
      <c r="G66" s="66" t="str">
        <f>критерии!$H$166</f>
        <v>Форма, заверенная печатью организации и подписью руководителя.pdf</v>
      </c>
      <c r="H66" s="100" t="str">
        <f>критерии!$I$166</f>
        <v xml:space="preserve">Форма № Основная </v>
      </c>
      <c r="I66" s="68" t="b">
        <v>0</v>
      </c>
      <c r="J66" s="64">
        <f t="shared" si="0"/>
        <v>0</v>
      </c>
      <c r="K66" s="190" t="str">
        <f>K64</f>
        <v/>
      </c>
      <c r="L66" s="89" t="str">
        <f>IF($E$66="-",Данные!$B$16,"")</f>
        <v/>
      </c>
      <c r="M66" s="256"/>
      <c r="N66" s="257"/>
    </row>
    <row r="67" spans="2:14" ht="38.25" customHeight="1">
      <c r="B67" s="309"/>
      <c r="C67" s="312"/>
      <c r="D67" s="65" t="str">
        <f>критерии!$F$171</f>
        <v>7.4</v>
      </c>
      <c r="E67" s="279" t="str">
        <f>IF(AND(критерии!$B$171=Данные!$B$7,OR(критерии!$A$171=Данные!$C$9,критерии!$A$171=$E$6)),критерии!$G$171,"-")</f>
        <v>Стаж сотрудников, привлекаемых к данному проекту</v>
      </c>
      <c r="F67" s="280"/>
      <c r="G67" s="66" t="str">
        <f>критерии!$H$171</f>
        <v>Форма, заверенная печатью организации и подписью руководителя.pdf</v>
      </c>
      <c r="H67" s="100" t="str">
        <f>критерии!$I$171</f>
        <v xml:space="preserve">Форма № Основная </v>
      </c>
      <c r="I67" s="68" t="b">
        <v>0</v>
      </c>
      <c r="J67" s="64">
        <f t="shared" si="0"/>
        <v>0</v>
      </c>
      <c r="K67" s="190" t="str">
        <f>K64</f>
        <v/>
      </c>
      <c r="L67" s="89" t="str">
        <f>IF($E$67="-",Данные!$B$16,"")</f>
        <v/>
      </c>
      <c r="M67" s="256"/>
      <c r="N67" s="257"/>
    </row>
    <row r="68" spans="2:14" ht="69" customHeight="1">
      <c r="B68" s="309"/>
      <c r="C68" s="312"/>
      <c r="D68" s="65" t="str">
        <f>критерии!$F$176</f>
        <v>7.5</v>
      </c>
      <c r="E68" s="279" t="str">
        <f>IF(AND(критерии!$B$176=Данные!$B$7,OR(критерии!$A$176=Данные!$C$9,критерии!$A$176=$E$6)),критерии!$G$176,"-")</f>
        <v>Количество сотрудников, привлекаемых к данному проекту, включенных в «Национальный реестр специалистов» в области строительного контроля согласно ФЗ № 372 от 01.07.2017 г.</v>
      </c>
      <c r="F68" s="280"/>
      <c r="G68" s="66" t="str">
        <f>критерии!$H$176</f>
        <v>Форма, заверенная печатью организации и подписью руководителя.pdf;
Копии уведомлений о включении сведений в Национальный реестр специалистов в области строительства</v>
      </c>
      <c r="H68" s="100" t="str">
        <f>критерии!$I$176</f>
        <v xml:space="preserve">Форма № Основная </v>
      </c>
      <c r="I68" s="68" t="b">
        <v>0</v>
      </c>
      <c r="J68" s="64">
        <f t="shared" si="0"/>
        <v>0</v>
      </c>
      <c r="K68" s="190" t="str">
        <f>K64</f>
        <v/>
      </c>
      <c r="L68" s="89" t="str">
        <f>IF($E$68="-",Данные!$B$16,"")</f>
        <v/>
      </c>
      <c r="M68" s="256"/>
      <c r="N68" s="257"/>
    </row>
    <row r="69" spans="2:14" ht="38.25" hidden="1" customHeight="1">
      <c r="B69" s="309"/>
      <c r="C69" s="312"/>
      <c r="D69" s="65" t="str">
        <f>критерии!$F$179</f>
        <v>7.5</v>
      </c>
      <c r="E69" s="279" t="str">
        <f>IF(AND(критерии!$B$179=Данные!$B$7,OR(критерии!$A$179=Данные!$C$9,критерии!$A$179=$E$6)),критерии!$G$179,"-")</f>
        <v>-</v>
      </c>
      <c r="F69" s="280"/>
      <c r="G69" s="66" t="str">
        <f>критерии!$H$179</f>
        <v>Форма, заверенная печатью организации и подписью руководителя.pdf</v>
      </c>
      <c r="H69" s="100" t="str">
        <f>критерии!$I$179</f>
        <v xml:space="preserve">Форма № Основная </v>
      </c>
      <c r="I69" s="68" t="b">
        <v>0</v>
      </c>
      <c r="J69" s="64">
        <f t="shared" si="0"/>
        <v>0</v>
      </c>
      <c r="K69" s="190" t="str">
        <f>K64</f>
        <v/>
      </c>
      <c r="L69" s="89" t="str">
        <f>IF($E$69="-",Данные!$B$16,"")</f>
        <v>Не применимо</v>
      </c>
      <c r="M69" s="256"/>
      <c r="N69" s="257"/>
    </row>
    <row r="70" spans="2:14" ht="38.25" customHeight="1" thickBot="1">
      <c r="B70" s="344"/>
      <c r="C70" s="345"/>
      <c r="D70" s="70" t="str">
        <f>критерии!$F$182</f>
        <v>7.6</v>
      </c>
      <c r="E70" s="314" t="str">
        <f>IF(AND(критерии!$B$182=Данные!$B$7,OR(критерии!$A$182=Данные!$C$9,критерии!$A$182=$E$6)),критерии!$G$182,"-")</f>
        <v>Привлечение субподрядчиков (соотношение штатных и внештатных сотрудников)</v>
      </c>
      <c r="F70" s="315"/>
      <c r="G70" s="71" t="str">
        <f>критерии!$H$182</f>
        <v>Форма, заверенная печатью организации и подписью руководителя.pdf</v>
      </c>
      <c r="H70" s="101" t="str">
        <f>критерии!$I$182</f>
        <v>Форма № 9.1, 9.2</v>
      </c>
      <c r="I70" s="68" t="b">
        <v>0</v>
      </c>
      <c r="J70" s="64">
        <f t="shared" si="0"/>
        <v>0</v>
      </c>
      <c r="K70" s="190" t="str">
        <f>IF(I70,CONCATENATE(Данные!$A$18,J70),"")</f>
        <v/>
      </c>
      <c r="L70" s="89" t="str">
        <f>IF($E$70="-",Данные!$B$16,"")</f>
        <v/>
      </c>
      <c r="M70" s="256"/>
      <c r="N70" s="257"/>
    </row>
    <row r="71" spans="2:14" ht="38.25" customHeight="1">
      <c r="B71" s="333">
        <f>критерии!$F$187</f>
        <v>8</v>
      </c>
      <c r="C71" s="335" t="str">
        <f>критерии!$G$187</f>
        <v>Система контроля качества</v>
      </c>
      <c r="D71" s="61" t="str">
        <f>критерии!$F$188</f>
        <v>8.1</v>
      </c>
      <c r="E71" s="277" t="str">
        <f>IF(AND(критерии!$B$188=Данные!$B$7,OR(критерии!$A$188=Данные!$C$9,критерии!$A$188=$E$6)),критерии!$G$188,"-")</f>
        <v>Наличие системы оценки качества</v>
      </c>
      <c r="F71" s="278"/>
      <c r="G71" s="62" t="str">
        <f>критерии!$H$188</f>
        <v>Форма, заверенная печатью организации и подписью руководителя.pdf</v>
      </c>
      <c r="H71" s="102" t="str">
        <f>критерии!$I$188</f>
        <v>Форма № 4</v>
      </c>
      <c r="I71" s="68" t="b">
        <v>0</v>
      </c>
      <c r="J71" s="64">
        <f t="shared" si="0"/>
        <v>0</v>
      </c>
      <c r="K71" s="190" t="str">
        <f>IF(I71,CONCATENATE(Данные!$A$18,J71),"")</f>
        <v/>
      </c>
      <c r="L71" s="89" t="str">
        <f>IF($E$71="-",Данные!$B$16,"")</f>
        <v/>
      </c>
      <c r="M71" s="256"/>
      <c r="N71" s="257"/>
    </row>
    <row r="72" spans="2:14" ht="38.25" customHeight="1">
      <c r="B72" s="323"/>
      <c r="C72" s="325"/>
      <c r="D72" s="103" t="str">
        <f>критерии!$F$191</f>
        <v>8.2</v>
      </c>
      <c r="E72" s="279" t="str">
        <f>IF(AND(критерии!$B$191=Данные!$B$7,OR(критерии!$A$191=Данные!$C$9,критерии!$A$191=$E$6)),критерии!$G$191,"-")</f>
        <v xml:space="preserve">Справка о системе операционного контроля </v>
      </c>
      <c r="F72" s="280"/>
      <c r="G72" s="104" t="str">
        <f>критерии!$H$191</f>
        <v>Форма, заверенная печатью организации и подписью руководителя.pdf</v>
      </c>
      <c r="H72" s="57" t="str">
        <f>критерии!$I$191</f>
        <v>Форма № 5</v>
      </c>
      <c r="I72" s="68" t="b">
        <v>0</v>
      </c>
      <c r="J72" s="64">
        <f t="shared" si="0"/>
        <v>0</v>
      </c>
      <c r="K72" s="190" t="str">
        <f>IF(I72,CONCATENATE(Данные!$A$18,J72),"")</f>
        <v/>
      </c>
      <c r="L72" s="89" t="str">
        <f>IF($E$72="-",Данные!$B$16,"")</f>
        <v/>
      </c>
      <c r="M72" s="256"/>
      <c r="N72" s="257"/>
    </row>
    <row r="73" spans="2:14" ht="81.75" hidden="1" customHeight="1">
      <c r="B73" s="323"/>
      <c r="C73" s="325"/>
      <c r="D73" s="103" t="str">
        <f>критерии!$F$194</f>
        <v>8.2</v>
      </c>
      <c r="E73" s="279" t="str">
        <f>IF(AND(критерии!$B$194=Данные!$B$7,OR(критерии!$A$194=Данные!$C$9,критерии!$A$194=$E$6)),критерии!$G$194,"-")</f>
        <v>-</v>
      </c>
      <c r="F73" s="280"/>
      <c r="G73" s="104" t="str">
        <f>критерии!$H$194</f>
        <v>Копии свидетельств заверенные печатью организации и подписью руководителя,
Политика в области качества, Внутренние нормативные документы регламентирующие соответствие системы контроля качества, информация о проведении аудитов по системе качества.pdf</v>
      </c>
      <c r="H73" s="57" t="str">
        <f>критерии!$I$194</f>
        <v xml:space="preserve"> </v>
      </c>
      <c r="I73" s="68"/>
      <c r="J73" s="64">
        <f t="shared" si="0"/>
        <v>0</v>
      </c>
      <c r="K73" s="190" t="str">
        <f>IF(I73,CONCATENATE(Данные!$A$18,J73),"")</f>
        <v/>
      </c>
      <c r="L73" s="89" t="str">
        <f>IF($E$73="-",Данные!$B$16,"")</f>
        <v>Не применимо</v>
      </c>
      <c r="M73" s="256"/>
      <c r="N73" s="257"/>
    </row>
    <row r="74" spans="2:14" ht="50.25" customHeight="1">
      <c r="B74" s="323"/>
      <c r="C74" s="325"/>
      <c r="D74" s="103" t="str">
        <f>критерии!$F$197</f>
        <v>8.3</v>
      </c>
      <c r="E74" s="279" t="str">
        <f>IF(AND(критерии!$B$197=Данные!$B$7,OR(критерии!$A$197=Данные!$C$9,критерии!$A$197=$E$6)),критерии!$G$197,"-")</f>
        <v xml:space="preserve">Наличие службы строительного контроля </v>
      </c>
      <c r="F74" s="280"/>
      <c r="G74" s="104" t="str">
        <f>критерии!$H$197</f>
        <v>Копия Приказов, Положения, Должностных инструкций, заверенные печатью организации и подписью руководителя.pdf</v>
      </c>
      <c r="H74" s="57" t="str">
        <f>критерии!$I$197</f>
        <v xml:space="preserve"> </v>
      </c>
      <c r="I74" s="68" t="b">
        <v>0</v>
      </c>
      <c r="J74" s="64">
        <f t="shared" si="0"/>
        <v>0</v>
      </c>
      <c r="K74" s="190" t="str">
        <f>IF(I74,CONCATENATE(Данные!$A$18,J74),"")</f>
        <v/>
      </c>
      <c r="L74" s="89" t="str">
        <f>IF($E$74="-",Данные!$B$16,"")</f>
        <v/>
      </c>
      <c r="M74" s="256"/>
      <c r="N74" s="257"/>
    </row>
    <row r="75" spans="2:14" ht="38.25" customHeight="1">
      <c r="B75" s="323"/>
      <c r="C75" s="325"/>
      <c r="D75" s="103" t="str">
        <f>критерии!$F$200</f>
        <v>8.4</v>
      </c>
      <c r="E75" s="279" t="str">
        <f>IF(AND(критерии!$B$200=Данные!$B$7,OR(критерии!$A$200=Данные!$C$9,критерии!$A$200=$E$6)),критерии!$G$200,"-")</f>
        <v>Наличие службы контроля качества (начальник СКК, инженеры)</v>
      </c>
      <c r="F75" s="280"/>
      <c r="G75" s="104" t="str">
        <f>критерии!$H$200</f>
        <v>Копия Приказов назначения, положение о службе, должностных инструкций, заверенные печатью организации и подписью руководителя.pdf</v>
      </c>
      <c r="H75" s="57" t="str">
        <f>критерии!$I$200</f>
        <v xml:space="preserve"> </v>
      </c>
      <c r="I75" s="68" t="b">
        <v>0</v>
      </c>
      <c r="J75" s="64">
        <f t="shared" si="0"/>
        <v>0</v>
      </c>
      <c r="K75" s="190" t="str">
        <f>IF(I75,CONCATENATE(Данные!$A$18,J75),"")</f>
        <v/>
      </c>
      <c r="L75" s="89" t="str">
        <f>IF($E$75="-",Данные!$B$16,"")</f>
        <v/>
      </c>
      <c r="M75" s="256"/>
      <c r="N75" s="257"/>
    </row>
    <row r="76" spans="2:14" ht="109.5" customHeight="1" thickBot="1">
      <c r="B76" s="323"/>
      <c r="C76" s="325"/>
      <c r="D76" s="103" t="str">
        <f>критерии!$F$203</f>
        <v>8.5</v>
      </c>
      <c r="E76" s="279" t="str">
        <f>IF(AND(критерии!$B$203=Данные!$B$7,OR(критерии!$A$203=Данные!$C$9,критерии!$A$203=$E$6)),критерии!$G$203,"-")</f>
        <v>Наличие средств инструментального и строительного контроля по видам выполняемых работ и технической оснащённости средствами контроля и измерения</v>
      </c>
      <c r="F76" s="280"/>
      <c r="G76" s="104" t="str">
        <f>критерии!$H$203</f>
        <v>Форма, заверенная печатью организации и подписью руководителя.pdf ,
Перечень измерительного инструмента (приборов) для контроля качества ЭМР, утвержденный Главным инженером подрядной организации, 
Копии свидетельств на средства контроля и измерения</v>
      </c>
      <c r="H76" s="57" t="str">
        <f>критерии!$I$203</f>
        <v xml:space="preserve"> Форма № 26</v>
      </c>
      <c r="I76" s="68" t="b">
        <v>0</v>
      </c>
      <c r="J76" s="64">
        <f t="shared" si="0"/>
        <v>0</v>
      </c>
      <c r="K76" s="190" t="str">
        <f>IF(I76,CONCATENATE(Данные!$A$18,J76),"")</f>
        <v/>
      </c>
      <c r="L76" s="89" t="str">
        <f>IF($E$76="-",Данные!$B$16,"")</f>
        <v/>
      </c>
      <c r="M76" s="256"/>
      <c r="N76" s="257"/>
    </row>
    <row r="77" spans="2:14" ht="38.25" hidden="1" customHeight="1" thickBot="1">
      <c r="B77" s="334"/>
      <c r="C77" s="336"/>
      <c r="D77" s="103" t="str">
        <f>критерии!$F$206</f>
        <v>8.5</v>
      </c>
      <c r="E77" s="314" t="str">
        <f>IF(AND(критерии!$B$206=Данные!$B$7,OR(критерии!$A$206=Данные!$C$9,критерии!$A$206=$E$6)),критерии!$G$206,"-")</f>
        <v>-</v>
      </c>
      <c r="F77" s="315"/>
      <c r="G77" s="104" t="str">
        <f>критерии!$H$206</f>
        <v>Копия Приказа, заверенная печатью организации и подписью руководителя.pdf</v>
      </c>
      <c r="H77" s="57" t="str">
        <f>критерии!$I$206</f>
        <v xml:space="preserve"> </v>
      </c>
      <c r="I77" s="68" t="b">
        <v>0</v>
      </c>
      <c r="J77" s="64">
        <f t="shared" si="0"/>
        <v>0</v>
      </c>
      <c r="K77" s="190" t="str">
        <f>IF(I77,CONCATENATE(Данные!$A$18,J77),"")</f>
        <v/>
      </c>
      <c r="L77" s="89" t="str">
        <f>IF($E$77="-",Данные!$B$16,"")</f>
        <v>Не применимо</v>
      </c>
      <c r="M77" s="256"/>
      <c r="N77" s="257"/>
    </row>
    <row r="78" spans="2:14" ht="38.25" customHeight="1">
      <c r="B78" s="308">
        <f>критерии!$F$209</f>
        <v>9</v>
      </c>
      <c r="C78" s="311" t="str">
        <f>критерии!$G$209</f>
        <v>Сведения об опыте выполнения аналогичных поставок, работ, услуг</v>
      </c>
      <c r="D78" s="105" t="str">
        <f>критерии!$F$210</f>
        <v>9.1</v>
      </c>
      <c r="E78" s="277" t="str">
        <f>IF(AND(критерии!$B$210=Данные!$B$7,OR(критерии!$A$210=Данные!$C$9,критерии!$A$210=$E$6)),критерии!$G$210,"-")</f>
        <v>Количество реализованных проектов за последние 5 лет</v>
      </c>
      <c r="F78" s="278"/>
      <c r="G78" s="106" t="str">
        <f>критерии!$H$210</f>
        <v>Форма, заверенная печатью организации и подписью руководителя.pdf</v>
      </c>
      <c r="H78" s="107" t="str">
        <f>критерии!$I$210</f>
        <v>Форма № 6</v>
      </c>
      <c r="I78" s="68" t="b">
        <v>0</v>
      </c>
      <c r="J78" s="64">
        <f t="shared" si="0"/>
        <v>0</v>
      </c>
      <c r="K78" s="190" t="str">
        <f>IF(I78,CONCATENATE(Данные!$A$18,J78),"")</f>
        <v/>
      </c>
      <c r="L78" s="89" t="str">
        <f>IF($E$78="-",Данные!$B$16,"")</f>
        <v/>
      </c>
      <c r="M78" s="256"/>
      <c r="N78" s="257"/>
    </row>
    <row r="79" spans="2:14" ht="63.6" customHeight="1" thickBot="1">
      <c r="B79" s="339"/>
      <c r="C79" s="341"/>
      <c r="D79" s="108" t="str">
        <f>критерии!$F$215</f>
        <v>9.2</v>
      </c>
      <c r="E79" s="314" t="str">
        <f>IF(AND(критерии!$B$215=Данные!$B$7,OR(критерии!$A$215=Данные!$C$9,критерии!$A$215=$E$6)),критерии!$G$215,"-")</f>
        <v>Опыт работы с ИНК, оценка удовлетворенности заказчика</v>
      </c>
      <c r="F79" s="315"/>
      <c r="G79" s="109" t="str">
        <f>критерии!$H$215</f>
        <v>Форма, заверенная печатью организации и подписью руководителя.pdf, Анкета удовлетворенности (заполняется тех.экспертом)</v>
      </c>
      <c r="H79" s="110" t="str">
        <f>критерии!$I$215</f>
        <v>Форма № 8
Форма № 8А</v>
      </c>
      <c r="I79" s="79" t="b">
        <v>0</v>
      </c>
      <c r="J79" s="80">
        <f t="shared" si="0"/>
        <v>0</v>
      </c>
      <c r="K79" s="191" t="str">
        <f>IF(I79,CONCATENATE(Данные!$A$18,J79),"")</f>
        <v/>
      </c>
      <c r="L79" s="111" t="str">
        <f>IF($E$79="-",Данные!$B$16,"")</f>
        <v/>
      </c>
      <c r="M79" s="260"/>
      <c r="N79" s="261"/>
    </row>
    <row r="80" spans="2:14" ht="30.75" hidden="1" customHeight="1">
      <c r="B80" s="308">
        <f>критерии!$F$220</f>
        <v>10</v>
      </c>
      <c r="C80" s="311" t="str">
        <f>критерии!$G$220</f>
        <v xml:space="preserve">Соответствие документов требованиям </v>
      </c>
      <c r="D80" s="113" t="str">
        <f>критерии!$F$221</f>
        <v>10.1</v>
      </c>
      <c r="E80" s="277" t="str">
        <f>IF(AND(критерии!$B$221=Данные!$B$7,OR(критерии!$A$221=Данные!$C$9,критерии!$A$221=$E$6)),критерии!$G$221,"-")</f>
        <v>Полнота представленных документов</v>
      </c>
      <c r="F80" s="278"/>
      <c r="G80" s="114" t="str">
        <f>критерии!$H$221</f>
        <v>Оценка организатора, тех.эксперта</v>
      </c>
      <c r="H80" s="102"/>
      <c r="I80" s="115" t="b">
        <v>0</v>
      </c>
      <c r="J80" s="116">
        <f t="shared" si="0"/>
        <v>0</v>
      </c>
      <c r="K80" s="192" t="str">
        <f>IF(I80,CONCATENATE(Данные!$A$18,J80),"")</f>
        <v/>
      </c>
      <c r="L80" s="118" t="str">
        <f>IF($E$80="-",Данные!$B$16,"")</f>
        <v/>
      </c>
      <c r="M80" s="195"/>
    </row>
    <row r="81" spans="2:14" ht="37.5" hidden="1" customHeight="1" thickBot="1">
      <c r="B81" s="344"/>
      <c r="C81" s="345"/>
      <c r="D81" s="119" t="str">
        <f>критерии!$F$226</f>
        <v>10.2</v>
      </c>
      <c r="E81" s="314" t="str">
        <f>IF(AND(критерии!$B$226=Данные!$B$7,OR(критерии!$A$226=Данные!$C$9,критерии!$A$226=$E$6)),критерии!$G$226,"-")</f>
        <v>Наличие существенных замечаний к  документации</v>
      </c>
      <c r="F81" s="315"/>
      <c r="G81" s="120" t="str">
        <f>критерии!$H$226</f>
        <v>Оценка организатора, тех.эксперта</v>
      </c>
      <c r="H81" s="101"/>
      <c r="I81" s="121" t="b">
        <v>0</v>
      </c>
      <c r="J81" s="80">
        <f t="shared" si="0"/>
        <v>0</v>
      </c>
      <c r="K81" s="191" t="str">
        <f>IF(I81,CONCATENATE(Данные!$A$18,J81),"")</f>
        <v/>
      </c>
      <c r="L81" s="122" t="str">
        <f>IF($E$81="-",Данные!$B$16,"")</f>
        <v/>
      </c>
      <c r="M81" s="112"/>
    </row>
    <row r="82" spans="2:14" ht="24.6" customHeight="1" thickBot="1">
      <c r="B82" s="123"/>
      <c r="C82" s="124"/>
      <c r="D82" s="125"/>
      <c r="E82" s="125"/>
      <c r="F82" s="126"/>
      <c r="G82" s="127"/>
      <c r="H82" s="128"/>
      <c r="I82" s="128"/>
      <c r="J82" s="128"/>
      <c r="K82" s="128"/>
      <c r="L82" s="129"/>
      <c r="M82" s="196"/>
    </row>
    <row r="83" spans="2:14" ht="16.899999999999999" customHeight="1" thickBot="1">
      <c r="B83" s="55"/>
      <c r="C83" s="56"/>
      <c r="D83" s="56"/>
      <c r="E83" s="56"/>
      <c r="F83" s="56"/>
      <c r="G83" s="56" t="s">
        <v>58</v>
      </c>
      <c r="H83" s="56"/>
      <c r="I83" s="56"/>
      <c r="J83" s="56"/>
      <c r="K83" s="56"/>
      <c r="L83" s="130"/>
      <c r="M83" s="197"/>
      <c r="N83" s="217"/>
    </row>
    <row r="84" spans="2:14" ht="34.9" customHeight="1">
      <c r="B84" s="346">
        <f>критерии!$F$232</f>
        <v>11</v>
      </c>
      <c r="C84" s="348" t="str">
        <f>критерии!$G$232</f>
        <v>Наличие разрешений/лицензии на вид деятельности</v>
      </c>
      <c r="D84" s="61" t="str">
        <f>критерии!$F$233</f>
        <v>11.1</v>
      </c>
      <c r="E84" s="277" t="str">
        <f>IF(AND(критерии!$B$233=Данные!$B$7,OR(критерии!$A$233=Данные!$C$9,критерии!$A$233=$E$6)),критерии!$G$233,"-")</f>
        <v>Выписка из СРО</v>
      </c>
      <c r="F84" s="278"/>
      <c r="G84" s="62" t="str">
        <f>критерии!$H$233</f>
        <v>Копии свидетельств заверенные печатью организации и подписью руководителя.pdf</v>
      </c>
      <c r="H84" s="63" t="str">
        <f>критерии!$I$233</f>
        <v xml:space="preserve"> </v>
      </c>
      <c r="I84" s="85" t="b">
        <v>0</v>
      </c>
      <c r="J84" s="86">
        <f>IF(I84,J79+1,J79)</f>
        <v>0</v>
      </c>
      <c r="K84" s="189" t="str">
        <f>IF(I84,CONCATENATE(Данные!$A$18,J84),"")</f>
        <v/>
      </c>
      <c r="L84" s="87" t="str">
        <f>IF($E$84="-",Данные!$B$16,"")</f>
        <v/>
      </c>
      <c r="M84" s="262"/>
      <c r="N84" s="263"/>
    </row>
    <row r="85" spans="2:14" ht="34.9" customHeight="1">
      <c r="B85" s="309"/>
      <c r="C85" s="312"/>
      <c r="D85" s="65" t="str">
        <f>критерии!$F$238</f>
        <v>11.2</v>
      </c>
      <c r="E85" s="279" t="str">
        <f>IF(AND(критерии!$B$238=Данные!$B$7,OR(критерии!$A$238=Данные!$C$9,критерии!$A$238=$E$6)),критерии!$G$238,"-")</f>
        <v>Сведения о системе экологического менеджмента на соответствие требованиям ISO 14001</v>
      </c>
      <c r="F85" s="280"/>
      <c r="G85" s="66" t="str">
        <f>критерии!$H$238</f>
        <v>Копии свидетельств заверенные печатью организации и подписью руководителя.pdf</v>
      </c>
      <c r="H85" s="67" t="str">
        <f>критерии!$I$238</f>
        <v xml:space="preserve"> </v>
      </c>
      <c r="I85" s="68" t="b">
        <v>0</v>
      </c>
      <c r="J85" s="64">
        <f t="shared" ref="J85:J110" si="1">IF(I85,J84+1,J84)</f>
        <v>0</v>
      </c>
      <c r="K85" s="190" t="str">
        <f>IF(I85,CONCATENATE(Данные!$A$18,J85),"")</f>
        <v/>
      </c>
      <c r="L85" s="89" t="str">
        <f>IF($E$85="-",Данные!$B$16,"")</f>
        <v/>
      </c>
      <c r="M85" s="256"/>
      <c r="N85" s="257"/>
    </row>
    <row r="86" spans="2:14" ht="34.9" hidden="1" customHeight="1">
      <c r="B86" s="309"/>
      <c r="C86" s="312"/>
      <c r="D86" s="65" t="str">
        <f>критерии!$F$241</f>
        <v>11.2</v>
      </c>
      <c r="E86" s="279" t="str">
        <f>IF(AND(критерии!$B$241=Данные!$B$7,OR(критерии!$A$241=Данные!$C$9,критерии!$A$241=$E$6)),критерии!$G$241,"-")</f>
        <v>-</v>
      </c>
      <c r="F86" s="280"/>
      <c r="G86" s="66" t="str">
        <f>критерии!$H$241</f>
        <v>Копии свидетельств заверенные печатью организации и подписью руководителя.pdf</v>
      </c>
      <c r="H86" s="67" t="str">
        <f>критерии!$I$241</f>
        <v xml:space="preserve"> </v>
      </c>
      <c r="I86" s="68" t="b">
        <v>0</v>
      </c>
      <c r="J86" s="64">
        <f t="shared" si="1"/>
        <v>0</v>
      </c>
      <c r="K86" s="190" t="str">
        <f>IF(I86,CONCATENATE(Данные!$A$18,J86),"")</f>
        <v/>
      </c>
      <c r="L86" s="89" t="str">
        <f>IF($E$86="-",Данные!$B$16,"")</f>
        <v>Не применимо</v>
      </c>
      <c r="M86" s="256"/>
      <c r="N86" s="257"/>
    </row>
    <row r="87" spans="2:14" ht="31.15" customHeight="1" thickBot="1">
      <c r="B87" s="347"/>
      <c r="C87" s="349"/>
      <c r="D87" s="103" t="str">
        <f>критерии!$F$244</f>
        <v>11.3</v>
      </c>
      <c r="E87" s="314" t="str">
        <f>IF(AND(критерии!$B$244=Данные!$B$7,OR(критерии!$A$244=Данные!$C$9,критерии!$A$244=$E$6)),критерии!$G$244,"-")</f>
        <v>Сведения о системе менеджмента в области охраны труда на соответствие OHSAS 18001</v>
      </c>
      <c r="F87" s="315"/>
      <c r="G87" s="104" t="str">
        <f>критерии!$H$244</f>
        <v>Копии свидетельств заверенные печатью организации и подписью руководителя.pdf</v>
      </c>
      <c r="H87" s="131" t="str">
        <f>критерии!$I$244</f>
        <v xml:space="preserve"> </v>
      </c>
      <c r="I87" s="68" t="b">
        <v>0</v>
      </c>
      <c r="J87" s="64">
        <f t="shared" si="1"/>
        <v>0</v>
      </c>
      <c r="K87" s="190" t="str">
        <f>IF(I87,CONCATENATE(Данные!$A$18,J87),"")</f>
        <v/>
      </c>
      <c r="L87" s="89" t="str">
        <f>IF($E$87="-",Данные!$B$16,"")</f>
        <v/>
      </c>
      <c r="M87" s="256"/>
      <c r="N87" s="257"/>
    </row>
    <row r="88" spans="2:14" ht="40.15" customHeight="1" thickBot="1">
      <c r="B88" s="333">
        <f>критерии!$F$247</f>
        <v>12</v>
      </c>
      <c r="C88" s="335" t="str">
        <f>критерии!$G$247</f>
        <v xml:space="preserve">Нормы, стандарты, лицензии, сертификаты, патенты. </v>
      </c>
      <c r="D88" s="61" t="str">
        <f>критерии!$F$248</f>
        <v>12.1</v>
      </c>
      <c r="E88" s="277" t="str">
        <f>IF(AND(критерии!$B$248=Данные!$B$7,OR(критерии!$A$248=Данные!$C$9,критерии!$A$248=$E$6)),критерии!$G$248,"-")</f>
        <v>Информация о ранее проведенных технических аудитах (кроме ООО «ИНК»)</v>
      </c>
      <c r="F88" s="278"/>
      <c r="G88" s="62" t="str">
        <f>критерии!$H$248</f>
        <v>Копии писем от заказчиков аудита, Форма, заверенная печатью организации и подписью руководителя.pdf</v>
      </c>
      <c r="H88" s="63" t="str">
        <f>критерии!$I$248</f>
        <v>Форма № 14</v>
      </c>
      <c r="I88" s="68" t="b">
        <v>0</v>
      </c>
      <c r="J88" s="64">
        <f t="shared" si="1"/>
        <v>0</v>
      </c>
      <c r="K88" s="190" t="str">
        <f>IF(I88,CONCATENATE(Данные!$A$18,J88),"")</f>
        <v/>
      </c>
      <c r="L88" s="89" t="str">
        <f>IF($E$88="-",Данные!$B$16,"")</f>
        <v/>
      </c>
      <c r="M88" s="256"/>
      <c r="N88" s="257"/>
    </row>
    <row r="89" spans="2:14" ht="40.15" hidden="1" customHeight="1">
      <c r="B89" s="323"/>
      <c r="C89" s="325"/>
      <c r="D89" s="65" t="str">
        <f>критерии!$F$251</f>
        <v>12.1</v>
      </c>
      <c r="E89" s="279" t="str">
        <f>IF(AND(критерии!$B$251=Данные!$B$7,OR(критерии!$A$251=Данные!$C$9,критерии!$A$251=$E$6)),критерии!$G$251,"-")</f>
        <v>-</v>
      </c>
      <c r="F89" s="280"/>
      <c r="G89" s="66" t="str">
        <f>критерии!$H$251</f>
        <v>Копии удостоверений, свидетельств заверенные печатью организации и подписью руководителя.pdf</v>
      </c>
      <c r="H89" s="67" t="str">
        <f>критерии!$I$251</f>
        <v xml:space="preserve"> </v>
      </c>
      <c r="I89" s="68" t="b">
        <v>0</v>
      </c>
      <c r="J89" s="64">
        <f t="shared" si="1"/>
        <v>0</v>
      </c>
      <c r="K89" s="190" t="str">
        <f>IF(I89,CONCATENATE(Данные!$A$18,J89),"")</f>
        <v/>
      </c>
      <c r="L89" s="89" t="str">
        <f>IF($E$89="-",Данные!$B$16,"")</f>
        <v>Не применимо</v>
      </c>
      <c r="M89" s="256"/>
      <c r="N89" s="257"/>
    </row>
    <row r="90" spans="2:14" ht="40.15" hidden="1" customHeight="1">
      <c r="B90" s="323"/>
      <c r="C90" s="325"/>
      <c r="D90" s="65" t="str">
        <f>критерии!$F$254</f>
        <v>12.1</v>
      </c>
      <c r="E90" s="279" t="str">
        <f>IF(AND(критерии!$B$254=Данные!$B$7,OR(критерии!$A$254=Данные!$C$9,критерии!$A$254=$E$6)),критерии!$G$254,"-")</f>
        <v>-</v>
      </c>
      <c r="F90" s="280"/>
      <c r="G90" s="66" t="str">
        <f>критерии!$H$254</f>
        <v>Копии удостоверений, свидетельств заверенные печатью организации и подписью руководителя.pdf</v>
      </c>
      <c r="H90" s="67" t="str">
        <f>критерии!$I$254</f>
        <v xml:space="preserve"> </v>
      </c>
      <c r="I90" s="68" t="b">
        <v>0</v>
      </c>
      <c r="J90" s="64">
        <f t="shared" si="1"/>
        <v>0</v>
      </c>
      <c r="K90" s="190" t="str">
        <f>IF(I90,CONCATENATE(Данные!$A$18,J90),"")</f>
        <v/>
      </c>
      <c r="L90" s="89" t="str">
        <f>IF($E$90="-",Данные!$B$16,"")</f>
        <v>Не применимо</v>
      </c>
      <c r="M90" s="256"/>
      <c r="N90" s="257"/>
    </row>
    <row r="91" spans="2:14" ht="40.15" hidden="1" customHeight="1">
      <c r="B91" s="323"/>
      <c r="C91" s="325"/>
      <c r="D91" s="65" t="str">
        <f>критерии!$F$257</f>
        <v>12.1</v>
      </c>
      <c r="E91" s="279" t="str">
        <f>IF(AND(критерии!$B$257=Данные!$B$7,OR(критерии!$A$257=Данные!$C$9,критерии!$A$257=$E$6)),критерии!$G$257,"-")</f>
        <v>-</v>
      </c>
      <c r="F91" s="280"/>
      <c r="G91" s="66" t="str">
        <f>критерии!$H$257</f>
        <v>Сертификат соответствия ТР ТС, заверенный печатью организации и подписью руководителя.pdf</v>
      </c>
      <c r="H91" s="67" t="str">
        <f>критерии!$I$257</f>
        <v xml:space="preserve"> </v>
      </c>
      <c r="I91" s="68" t="b">
        <v>0</v>
      </c>
      <c r="J91" s="64">
        <f t="shared" si="1"/>
        <v>0</v>
      </c>
      <c r="K91" s="190" t="str">
        <f>IF(I91,CONCATENATE(Данные!$A$18,J91),"")</f>
        <v/>
      </c>
      <c r="L91" s="89" t="str">
        <f>IF($E$91="-",Данные!$B$16,"")</f>
        <v>Не применимо</v>
      </c>
      <c r="M91" s="256"/>
      <c r="N91" s="257"/>
    </row>
    <row r="92" spans="2:14" ht="40.15" hidden="1" customHeight="1">
      <c r="B92" s="323"/>
      <c r="C92" s="325"/>
      <c r="D92" s="65" t="str">
        <f>критерии!$F$260</f>
        <v>12.1</v>
      </c>
      <c r="E92" s="279" t="str">
        <f>IF(AND(критерии!$B$260=Данные!$B$7,OR(критерии!$A$260=Данные!$C$9,критерии!$A$260=$E$6)),критерии!$G$260,"-")</f>
        <v>-</v>
      </c>
      <c r="F92" s="280"/>
      <c r="G92" s="66" t="str">
        <f>критерии!$H$260</f>
        <v>Копии патентов, свидетельств, заверенные печатью организации и подписью руководителя.pdf</v>
      </c>
      <c r="H92" s="67" t="str">
        <f>критерии!$I$260</f>
        <v xml:space="preserve"> </v>
      </c>
      <c r="I92" s="68" t="b">
        <v>0</v>
      </c>
      <c r="J92" s="64">
        <f t="shared" si="1"/>
        <v>0</v>
      </c>
      <c r="K92" s="190" t="str">
        <f>IF(I92,CONCATENATE(Данные!$A$18,J92),"")</f>
        <v/>
      </c>
      <c r="L92" s="89" t="str">
        <f>IF($E$92="-",Данные!$B$16,"")</f>
        <v>Не применимо</v>
      </c>
      <c r="M92" s="256"/>
      <c r="N92" s="257"/>
    </row>
    <row r="93" spans="2:14" ht="40.15" hidden="1" customHeight="1" thickBot="1">
      <c r="B93" s="334"/>
      <c r="C93" s="336"/>
      <c r="D93" s="70" t="str">
        <f>критерии!$F$263</f>
        <v>12.1</v>
      </c>
      <c r="E93" s="314" t="str">
        <f>IF(AND(критерии!$B$263=Данные!$B$7,OR(критерии!$A$263=Данные!$C$9,критерии!$A$263=$E$6)),критерии!$G$263,"-")</f>
        <v>-</v>
      </c>
      <c r="F93" s="315"/>
      <c r="G93" s="71" t="str">
        <f>критерии!$H$263</f>
        <v>Копии документов, заверенные печатью организации и подписью руководителя.pdf</v>
      </c>
      <c r="H93" s="72" t="str">
        <f>критерии!$I$263</f>
        <v xml:space="preserve"> </v>
      </c>
      <c r="I93" s="68" t="b">
        <v>0</v>
      </c>
      <c r="J93" s="64">
        <f t="shared" si="1"/>
        <v>0</v>
      </c>
      <c r="K93" s="190" t="str">
        <f>IF(I93,CONCATENATE(Данные!$A$18,J93),"")</f>
        <v/>
      </c>
      <c r="L93" s="89" t="str">
        <f>IF($E$93="-",Данные!$B$16,"")</f>
        <v>Не применимо</v>
      </c>
      <c r="M93" s="256"/>
      <c r="N93" s="257"/>
    </row>
    <row r="94" spans="2:14" ht="39" customHeight="1">
      <c r="B94" s="308">
        <f>критерии!$F$266</f>
        <v>13</v>
      </c>
      <c r="C94" s="311" t="str">
        <f>критерии!$G$266</f>
        <v>Репутационные сведения</v>
      </c>
      <c r="D94" s="61" t="str">
        <f>критерии!$F$267</f>
        <v>13.1</v>
      </c>
      <c r="E94" s="277" t="str">
        <f>IF(AND(критерии!$B$267=Данные!$B$7,OR(критерии!$A$267=Данные!$C$9,критерии!$A$267=$E$6)),критерии!$G$267,"-")</f>
        <v>Количество текущих и запланированных проектов</v>
      </c>
      <c r="F94" s="278"/>
      <c r="G94" s="62" t="str">
        <f>критерии!$H$267</f>
        <v>Форма, заверенная печатью организации и подписью руководителя.pdf</v>
      </c>
      <c r="H94" s="63" t="str">
        <f>критерии!$I$267</f>
        <v>Форма № 7</v>
      </c>
      <c r="I94" s="68" t="b">
        <v>0</v>
      </c>
      <c r="J94" s="64">
        <f t="shared" si="1"/>
        <v>0</v>
      </c>
      <c r="K94" s="190" t="str">
        <f>IF(I94,CONCATENATE(Данные!$A$18,J94),"")</f>
        <v/>
      </c>
      <c r="L94" s="89" t="str">
        <f>IF($E$94="-",Данные!$B$16,"")</f>
        <v/>
      </c>
      <c r="M94" s="256"/>
      <c r="N94" s="257"/>
    </row>
    <row r="95" spans="2:14" ht="39" customHeight="1">
      <c r="B95" s="309"/>
      <c r="C95" s="312"/>
      <c r="D95" s="65" t="str">
        <f>критерии!$F$272</f>
        <v>13.2</v>
      </c>
      <c r="E95" s="279" t="str">
        <f>IF(AND(критерии!$B$272=Данные!$B$7,OR(критерии!$A$272=Данные!$C$9,критерии!$A$272=$E$6)),критерии!$G$272,"-")</f>
        <v>Имеются ли непогашенные претензии со стороны Заказчиков?</v>
      </c>
      <c r="F95" s="280"/>
      <c r="G95" s="97" t="str">
        <f>критерии!$H$272</f>
        <v>Письмо на фирменном бланке организации за подписью руководителя с указанием выполненных работ, оказанных услуг и наличия нареканий/претензий</v>
      </c>
      <c r="H95" s="132" t="str">
        <f>критерии!$I$272</f>
        <v xml:space="preserve"> </v>
      </c>
      <c r="I95" s="68" t="b">
        <v>0</v>
      </c>
      <c r="J95" s="64">
        <f t="shared" si="1"/>
        <v>0</v>
      </c>
      <c r="K95" s="190" t="str">
        <f>IF(I95,CONCATENATE(Данные!$A$18,J95),"")</f>
        <v/>
      </c>
      <c r="L95" s="89" t="str">
        <f>IF($E$95="-",Данные!$B$16,"")</f>
        <v/>
      </c>
      <c r="M95" s="256"/>
      <c r="N95" s="257"/>
    </row>
    <row r="96" spans="2:14" ht="39" hidden="1" customHeight="1">
      <c r="B96" s="309"/>
      <c r="C96" s="312"/>
      <c r="D96" s="65" t="str">
        <f>критерии!$F$275</f>
        <v>13.2</v>
      </c>
      <c r="E96" s="279" t="str">
        <f>IF(AND(критерии!$B$275=Данные!$B$7,OR(критерии!$A$275=Данные!$C$9,критерии!$A$275=$E$6)),критерии!$G$275,"-")</f>
        <v>-</v>
      </c>
      <c r="F96" s="280"/>
      <c r="G96" s="97" t="str">
        <f>критерии!$H$275</f>
        <v>Форма, заверенная печатью организации и подписью руководителя.pdf</v>
      </c>
      <c r="H96" s="67" t="str">
        <f>критерии!$I$275</f>
        <v>Форма № 22</v>
      </c>
      <c r="I96" s="68" t="b">
        <v>0</v>
      </c>
      <c r="J96" s="64">
        <f>IF(I96,J95+1,J95)</f>
        <v>0</v>
      </c>
      <c r="K96" s="190" t="str">
        <f>IF(I96,CONCATENATE(Данные!$A$18,J96),"")</f>
        <v/>
      </c>
      <c r="L96" s="89" t="str">
        <f>IF($E$96="-",Данные!$B$16,"")</f>
        <v>Не применимо</v>
      </c>
      <c r="M96" s="256"/>
      <c r="N96" s="257"/>
    </row>
    <row r="97" spans="1:14" ht="57" hidden="1" customHeight="1">
      <c r="B97" s="310"/>
      <c r="C97" s="340"/>
      <c r="D97" s="65" t="str">
        <f>критерии!$F$278</f>
        <v>13.2</v>
      </c>
      <c r="E97" s="279" t="str">
        <f>IF(AND(критерии!$B$278=Данные!$B$7,OR(критерии!$A$278=Данные!$C$9,критерии!$A$278=$E$6)),критерии!$G$278,"-")</f>
        <v>-</v>
      </c>
      <c r="F97" s="280"/>
      <c r="G97" s="97" t="str">
        <f>критерии!$H$278</f>
        <v>Копии аттестатов, заверенные печатью организации и подписью руководителя.pdf</v>
      </c>
      <c r="H97" s="132" t="str">
        <f>критерии!$I$278</f>
        <v xml:space="preserve"> </v>
      </c>
      <c r="I97" s="68" t="b">
        <v>0</v>
      </c>
      <c r="J97" s="64">
        <f t="shared" si="1"/>
        <v>0</v>
      </c>
      <c r="K97" s="190" t="str">
        <f>IF(I97,CONCATENATE(Данные!$A$18,J97),"")</f>
        <v/>
      </c>
      <c r="L97" s="89" t="str">
        <f>IF($E$97="-",Данные!$B$16,"")</f>
        <v>Не применимо</v>
      </c>
      <c r="M97" s="256"/>
      <c r="N97" s="257"/>
    </row>
    <row r="98" spans="1:14" ht="25.15" customHeight="1" thickBot="1">
      <c r="A98" s="133"/>
      <c r="B98" s="339"/>
      <c r="C98" s="341"/>
      <c r="D98" s="70" t="str">
        <f>критерии!$F$281</f>
        <v>13.3</v>
      </c>
      <c r="E98" s="314" t="str">
        <f>IF(AND(критерии!$B$281=Данные!$B$7,OR(критерии!$A$281=Данные!$C$9,критерии!$A$281=$E$6)),критерии!$G$281,"-")</f>
        <v>В чем заключается конкурентное преимущество предприятия?</v>
      </c>
      <c r="F98" s="315"/>
      <c r="G98" s="71" t="str">
        <f>критерии!$H$281</f>
        <v>Ответ в свободной форме</v>
      </c>
      <c r="H98" s="134" t="str">
        <f>критерии!$I$281</f>
        <v xml:space="preserve"> </v>
      </c>
      <c r="I98" s="68" t="b">
        <v>0</v>
      </c>
      <c r="J98" s="64">
        <f t="shared" si="1"/>
        <v>0</v>
      </c>
      <c r="K98" s="190" t="str">
        <f>IF(I98,CONCATENATE(Данные!$A$18,J98),"")</f>
        <v/>
      </c>
      <c r="L98" s="89" t="str">
        <f>IF($E$98="-",Данные!$B$16,"")</f>
        <v/>
      </c>
      <c r="M98" s="258"/>
      <c r="N98" s="259"/>
    </row>
    <row r="99" spans="1:14" ht="36" hidden="1" customHeight="1" thickBot="1">
      <c r="B99" s="350">
        <f>критерии!$F$282</f>
        <v>14</v>
      </c>
      <c r="C99" s="352" t="str">
        <f>критерии!$G$282</f>
        <v>Организационная структура и кадры</v>
      </c>
      <c r="D99" s="65" t="str">
        <f>критерии!$F$283</f>
        <v>14.0</v>
      </c>
      <c r="E99" s="277" t="str">
        <f>IF(AND(критерии!$B$283=Данные!$B$7,OR(критерии!$A$283=Данные!$C$9,критерии!$A$283=$E$6)),критерии!$G$283,"-")</f>
        <v>-</v>
      </c>
      <c r="F99" s="278"/>
      <c r="G99" s="83" t="str">
        <f>критерии!$H$283</f>
        <v>Копии документов, заверенные печатью организации и подписью руководителя.pdf</v>
      </c>
      <c r="H99" s="67" t="str">
        <f>критерии!$I$283</f>
        <v xml:space="preserve"> </v>
      </c>
      <c r="I99" s="68" t="b">
        <v>0</v>
      </c>
      <c r="J99" s="64">
        <f t="shared" si="1"/>
        <v>0</v>
      </c>
      <c r="K99" s="190" t="str">
        <f>IF(I99,CONCATENATE(Данные!$A$18,J99),"")</f>
        <v/>
      </c>
      <c r="L99" s="89" t="str">
        <f>IF($E$99="-",Данные!$B$16,"")</f>
        <v>Не применимо</v>
      </c>
      <c r="M99" s="258"/>
      <c r="N99" s="259"/>
    </row>
    <row r="100" spans="1:14" ht="36" hidden="1" customHeight="1" thickBot="1">
      <c r="B100" s="350"/>
      <c r="C100" s="352"/>
      <c r="D100" s="76" t="str">
        <f>критерии!$F$284</f>
        <v>14.0</v>
      </c>
      <c r="E100" s="279" t="str">
        <f>IF(AND(критерии!$B$284=Данные!$B$7,OR(критерии!$A$284=Данные!$C$9,критерии!$A$284=$E$6)),критерии!$G$284,"-")</f>
        <v>-</v>
      </c>
      <c r="F100" s="280"/>
      <c r="G100" s="74" t="str">
        <f>критерии!$H$284</f>
        <v>Форма, заверенная печатью организации и подписью руководителя.pdf</v>
      </c>
      <c r="H100" s="78" t="str">
        <f>критерии!$I$284</f>
        <v xml:space="preserve">Форма № Основная </v>
      </c>
      <c r="I100" s="68" t="b">
        <v>0</v>
      </c>
      <c r="J100" s="64">
        <f t="shared" si="1"/>
        <v>0</v>
      </c>
      <c r="K100" s="190" t="str">
        <f>K64</f>
        <v/>
      </c>
      <c r="L100" s="89" t="str">
        <f>IF($E$100="-",Данные!$B$16,"")</f>
        <v>Не применимо</v>
      </c>
      <c r="M100" s="256"/>
      <c r="N100" s="257"/>
    </row>
    <row r="101" spans="1:14" ht="36" customHeight="1" thickBot="1">
      <c r="B101" s="351"/>
      <c r="C101" s="353"/>
      <c r="D101" s="70" t="str">
        <f>критерии!$F$287</f>
        <v>14.1</v>
      </c>
      <c r="E101" s="314" t="str">
        <f>IF(AND(критерии!$B$287=Данные!$B$7,OR(критерии!$A$287=Данные!$C$9,критерии!$A$287=$E$6)),критерии!$G$288,"-")</f>
        <v>Организационная структура</v>
      </c>
      <c r="F101" s="315"/>
      <c r="G101" s="71" t="str">
        <f>критерии!$H$287</f>
        <v>Предоставить отдельно - в Приложении-A</v>
      </c>
      <c r="H101" s="72" t="str">
        <f>критерии!$I$287</f>
        <v xml:space="preserve">Форма № Основная </v>
      </c>
      <c r="I101" s="68" t="b">
        <v>0</v>
      </c>
      <c r="J101" s="64">
        <f t="shared" si="1"/>
        <v>0</v>
      </c>
      <c r="K101" s="190" t="str">
        <f>IF(I101,CONCATENATE(Данные!$A$18,J101),"")</f>
        <v/>
      </c>
      <c r="L101" s="89" t="str">
        <f>IF($E$101="-",Данные!$B$16,"")</f>
        <v/>
      </c>
      <c r="M101" s="256"/>
      <c r="N101" s="257"/>
    </row>
    <row r="102" spans="1:14" ht="38.25">
      <c r="B102" s="308">
        <f>критерии!$F$291</f>
        <v>15</v>
      </c>
      <c r="C102" s="311" t="str">
        <f>критерии!$G$291</f>
        <v>Прочие сведения</v>
      </c>
      <c r="D102" s="61" t="str">
        <f>критерии!$F$292</f>
        <v>15.1</v>
      </c>
      <c r="E102" s="277" t="str">
        <f>IF(AND(критерии!$B$292=Данные!$B$7,OR(критерии!$A$292=Данные!$C$9,критерии!$A$292=$E$6)),критерии!$G$292,"-")</f>
        <v>Согласие принять условия типовой формы договора и подписать его без протокола разногласий</v>
      </c>
      <c r="F102" s="278"/>
      <c r="G102" s="62" t="str">
        <f>критерии!$H$292</f>
        <v>Письмо на фирменном бланке организации за подписью руководителя о согласии / несогласии с типовой формой договора</v>
      </c>
      <c r="H102" s="63" t="str">
        <f>критерии!$I$292</f>
        <v xml:space="preserve"> </v>
      </c>
      <c r="I102" s="68" t="b">
        <v>0</v>
      </c>
      <c r="J102" s="64">
        <f t="shared" si="1"/>
        <v>0</v>
      </c>
      <c r="K102" s="190" t="str">
        <f>IF(I102,CONCATENATE(Данные!$A$18,J102),"")</f>
        <v/>
      </c>
      <c r="L102" s="89" t="str">
        <f>IF($E$102="-",Данные!$B$16,"")</f>
        <v/>
      </c>
      <c r="M102" s="256"/>
      <c r="N102" s="257"/>
    </row>
    <row r="103" spans="1:14" ht="48" customHeight="1">
      <c r="B103" s="309"/>
      <c r="C103" s="312"/>
      <c r="D103" s="65" t="str">
        <f>критерии!$F$295</f>
        <v>15.2</v>
      </c>
      <c r="E103" s="279" t="str">
        <f>IF(AND(критерии!$B$295=Данные!$B$7,OR(критерии!$A$295=Данные!$C$9,критерии!$A$295=$E$6)),критерии!$G$295,"-")</f>
        <v>Готовность к переходу на электронный документооборот при заключении договоров</v>
      </c>
      <c r="F103" s="280"/>
      <c r="G103" s="66" t="str">
        <f>критерии!$H$295</f>
        <v>Письмо на фирменном бланке организации за подписью руководителя о возможности перехода на электронный документооборот</v>
      </c>
      <c r="H103" s="135" t="str">
        <f>критерии!$I$295</f>
        <v xml:space="preserve"> </v>
      </c>
      <c r="I103" s="68" t="b">
        <v>0</v>
      </c>
      <c r="J103" s="64">
        <f t="shared" si="1"/>
        <v>0</v>
      </c>
      <c r="K103" s="190" t="str">
        <f>IF(I103,CONCATENATE(Данные!$A$18,J103),"")</f>
        <v/>
      </c>
      <c r="L103" s="89" t="str">
        <f>IF($E$103="-",Данные!$B$16,"")</f>
        <v/>
      </c>
      <c r="M103" s="256"/>
      <c r="N103" s="257"/>
    </row>
    <row r="104" spans="1:14" ht="30" customHeight="1">
      <c r="B104" s="309"/>
      <c r="C104" s="312"/>
      <c r="D104" s="65" t="str">
        <f>критерии!$F$298</f>
        <v>15.3</v>
      </c>
      <c r="E104" s="279" t="str">
        <f>IF(AND(критерии!$B$298=Данные!$B$7,OR(критерии!$A$298=Данные!$C$9,критерии!$A$298=$E$6)),критерии!$G$298,"-")</f>
        <v>Возможный срок мобилизации</v>
      </c>
      <c r="F104" s="280"/>
      <c r="G104" s="66" t="str">
        <f>критерии!$H$298</f>
        <v>Форма, заверенная печатью организации и подписью руководителя.pdf</v>
      </c>
      <c r="H104" s="135" t="str">
        <f>критерии!$I$298</f>
        <v xml:space="preserve">Форма № Основная </v>
      </c>
      <c r="I104" s="68" t="b">
        <v>0</v>
      </c>
      <c r="J104" s="64">
        <f t="shared" si="1"/>
        <v>0</v>
      </c>
      <c r="K104" s="190" t="str">
        <f>K64</f>
        <v/>
      </c>
      <c r="L104" s="89" t="str">
        <f>IF($E$104="-",Данные!$B$16,"")</f>
        <v/>
      </c>
      <c r="M104" s="256"/>
      <c r="N104" s="257"/>
    </row>
    <row r="105" spans="1:14" ht="25.5">
      <c r="B105" s="309"/>
      <c r="C105" s="312"/>
      <c r="D105" s="65" t="str">
        <f>критерии!$F$299</f>
        <v>15.4</v>
      </c>
      <c r="E105" s="279" t="str">
        <f>IF(AND(критерии!$B$299=Данные!$B$7,OR(критерии!$A$299=Данные!$C$9,критерии!$A$299=$E$6)),критерии!$G$299,"-")</f>
        <v>Использование собственного автопарка, привлечение сторонних перевозчиков для выполнения работ</v>
      </c>
      <c r="F105" s="280"/>
      <c r="G105" s="66" t="str">
        <f>критерии!$H$299</f>
        <v>Форма, заверенная печатью организации и подписью руководителя.pdf</v>
      </c>
      <c r="H105" s="135" t="str">
        <f>критерии!$I$299</f>
        <v>Форма № 10А,
Форма № 24</v>
      </c>
      <c r="I105" s="68" t="b">
        <v>0</v>
      </c>
      <c r="J105" s="64">
        <f t="shared" si="1"/>
        <v>0</v>
      </c>
      <c r="K105" s="190" t="str">
        <f>IF(I105,CONCATENATE(Данные!$A$18,J105),"")</f>
        <v/>
      </c>
      <c r="L105" s="89" t="str">
        <f>IF($E$105="-",Данные!$B$16,"")</f>
        <v/>
      </c>
      <c r="M105" s="256"/>
      <c r="N105" s="257"/>
    </row>
    <row r="106" spans="1:14" ht="40.9" customHeight="1">
      <c r="B106" s="360"/>
      <c r="C106" s="340"/>
      <c r="D106" s="65" t="str">
        <f>критерии!$F$303</f>
        <v>15.5</v>
      </c>
      <c r="E106" s="279" t="str">
        <f>IF(AND(критерии!$B$303=Данные!$B$7,OR(критерии!$A$303=Данные!$C$9,критерии!$A$303=$E$6)),критерии!$G$303,"-")</f>
        <v>Наличие договора страхования гражданской ответственности в ходе осуществления строительной деятельности</v>
      </c>
      <c r="F106" s="280"/>
      <c r="G106" s="66" t="str">
        <f>критерии!$H$303</f>
        <v>Форма, заверенная печатью организации и подписью руководителя.pdf</v>
      </c>
      <c r="H106" s="135" t="str">
        <f>критерии!$I$303</f>
        <v xml:space="preserve">Форма № Основная </v>
      </c>
      <c r="I106" s="68" t="b">
        <v>0</v>
      </c>
      <c r="J106" s="64">
        <f>IF(I106,J105+1,J105)</f>
        <v>0</v>
      </c>
      <c r="K106" s="190" t="str">
        <f>K64</f>
        <v/>
      </c>
      <c r="L106" s="89" t="str">
        <f>IF($E$106="-",Данные!$B$16,"")</f>
        <v/>
      </c>
      <c r="M106" s="258"/>
      <c r="N106" s="259"/>
    </row>
    <row r="107" spans="1:14" ht="40.9" customHeight="1" thickBot="1">
      <c r="B107" s="360"/>
      <c r="C107" s="340"/>
      <c r="D107" s="65" t="str">
        <f>критерии!$F$306</f>
        <v>15.6</v>
      </c>
      <c r="E107" s="279" t="str">
        <f>IF(AND(критерии!$B$306=Данные!$B$7,OR(критерии!$A$306=Данные!$C$9,критерии!$A$306=$E$6)),критерии!$G$306,"-")</f>
        <v>Производственные процессы, переданные на аутсорсинг</v>
      </c>
      <c r="F107" s="280"/>
      <c r="G107" s="66" t="str">
        <f>критерии!$H$306</f>
        <v>Форма, заверенная печатью организации и подписью руководителя.pdf</v>
      </c>
      <c r="H107" s="135" t="str">
        <f>критерии!$I$306</f>
        <v>Форма № 25</v>
      </c>
      <c r="I107" s="193" t="b">
        <v>0</v>
      </c>
      <c r="J107" s="64">
        <f>IF(I107,J106+1,J106)</f>
        <v>0</v>
      </c>
      <c r="K107" s="190" t="str">
        <f>IF(I107,CONCATENATE(Данные!$A$18,J107),"")</f>
        <v/>
      </c>
      <c r="L107" s="194"/>
      <c r="M107" s="258"/>
      <c r="N107" s="259"/>
    </row>
    <row r="108" spans="1:14" ht="40.9" hidden="1" customHeight="1" thickBot="1">
      <c r="B108" s="361"/>
      <c r="C108" s="341"/>
      <c r="D108" s="70" t="str">
        <f>критерии!$F$307</f>
        <v>15.6</v>
      </c>
      <c r="E108" s="314" t="str">
        <f>IF(AND(критерии!$B$307=Данные!$B$7,OR(критерии!$A$307=Данные!$C$9,критерии!$A$307=$E$6)),критерии!$G$307,"-")</f>
        <v>-</v>
      </c>
      <c r="F108" s="315"/>
      <c r="G108" s="71" t="str">
        <f>критерии!$H$307</f>
        <v>Форма, заверенная печатью организации и подписью руководителя.pdf</v>
      </c>
      <c r="H108" s="136" t="str">
        <f>критерии!$I$307</f>
        <v xml:space="preserve">Форма № Основная </v>
      </c>
      <c r="I108" s="79" t="b">
        <v>0</v>
      </c>
      <c r="J108" s="80">
        <f>IF(I108,J107+1,J107)</f>
        <v>0</v>
      </c>
      <c r="K108" s="191" t="str">
        <f>K64</f>
        <v/>
      </c>
      <c r="L108" s="111" t="str">
        <f>IF($E$108="-",Данные!$B$16,"")</f>
        <v>Не применимо</v>
      </c>
      <c r="M108" s="362"/>
      <c r="N108" s="363"/>
    </row>
    <row r="109" spans="1:14" ht="40.9" hidden="1" customHeight="1" thickBot="1">
      <c r="B109" s="137">
        <f>критерии!$F$308</f>
        <v>16</v>
      </c>
      <c r="C109" s="138" t="str">
        <f>критерии!$G$308</f>
        <v>Технический аудит</v>
      </c>
      <c r="D109" s="137" t="str">
        <f>критерии!$F$309</f>
        <v>16.1</v>
      </c>
      <c r="E109" s="358" t="str">
        <f>IF(AND(критерии!$B$309=Данные!$B$7,OR(критерии!$A$309=Данные!$C$9,критерии!$A$309=$E$6)),критерии!$G$309,"-")</f>
        <v>Результат проведения технического аудита</v>
      </c>
      <c r="F109" s="359"/>
      <c r="G109" s="139"/>
      <c r="H109" s="140"/>
      <c r="I109" s="115" t="b">
        <v>0</v>
      </c>
      <c r="J109" s="116">
        <f t="shared" si="1"/>
        <v>0</v>
      </c>
      <c r="K109" s="117" t="str">
        <f>IF(I109,CONCATENATE(Данные!$A$18,J109),"")</f>
        <v/>
      </c>
      <c r="L109" s="141" t="s">
        <v>65</v>
      </c>
      <c r="M109" s="142"/>
    </row>
    <row r="110" spans="1:14" ht="52.15" hidden="1" customHeight="1" thickBot="1">
      <c r="B110" s="219">
        <f>критерии!$F$313</f>
        <v>17</v>
      </c>
      <c r="C110" s="220" t="str">
        <f>критерии!$G$313</f>
        <v>Существенные замечания</v>
      </c>
      <c r="D110" s="219" t="str">
        <f>критерии!$F$314</f>
        <v>17.1</v>
      </c>
      <c r="E110" s="356" t="str">
        <f>IF(AND(критерии!$B$314=Данные!$B$7,OR(критерии!$A$314=Данные!$C$9,критерии!$A$314=$E$6)),критерии!$G$314,"-")</f>
        <v>Иные существенные замечания, особое мнение эксперта</v>
      </c>
      <c r="F110" s="357"/>
      <c r="G110" s="74"/>
      <c r="H110" s="221"/>
      <c r="I110" s="222" t="b">
        <v>0</v>
      </c>
      <c r="J110" s="206">
        <f t="shared" si="1"/>
        <v>0</v>
      </c>
      <c r="K110" s="223" t="str">
        <f>IF(I110,CONCATENATE(Данные!$A$18,J110),"")</f>
        <v/>
      </c>
      <c r="L110" s="224" t="s">
        <v>65</v>
      </c>
      <c r="M110" s="225"/>
    </row>
    <row r="111" spans="1:14" ht="101.45" customHeight="1">
      <c r="A111" s="354" t="s">
        <v>144</v>
      </c>
      <c r="B111" s="355"/>
      <c r="C111" s="355"/>
      <c r="D111" s="355"/>
      <c r="E111" s="355"/>
      <c r="F111" s="355"/>
      <c r="G111" s="355"/>
      <c r="H111" s="355"/>
      <c r="I111" s="355"/>
      <c r="J111" s="355"/>
      <c r="K111" s="355"/>
      <c r="L111" s="355"/>
      <c r="M111" s="355"/>
      <c r="N111" s="226"/>
    </row>
  </sheetData>
  <sheetProtection algorithmName="SHA-512" hashValue="aqHmknC1O1pNiFMaZEuB6KvM+vg575PZx2cqhqtj8IGw4ngCIQNXg1F+pL/W9MA7LP6zAzcR3RL0d6K00F/d9A==" saltValue="Ns+GxUlaBjwdGf4FFLuKaw==" spinCount="100000" sheet="1" formatRows="0"/>
  <mergeCells count="206">
    <mergeCell ref="E58:F58"/>
    <mergeCell ref="E59:F59"/>
    <mergeCell ref="E60:F60"/>
    <mergeCell ref="E61:F61"/>
    <mergeCell ref="E62:F62"/>
    <mergeCell ref="E63:F63"/>
    <mergeCell ref="B55:B63"/>
    <mergeCell ref="C55:C63"/>
    <mergeCell ref="E55:F55"/>
    <mergeCell ref="E56:F56"/>
    <mergeCell ref="E57:F57"/>
    <mergeCell ref="A111:M111"/>
    <mergeCell ref="E110:F110"/>
    <mergeCell ref="E108:F108"/>
    <mergeCell ref="E109:F109"/>
    <mergeCell ref="E101:F101"/>
    <mergeCell ref="B102:B108"/>
    <mergeCell ref="C102:C108"/>
    <mergeCell ref="E102:F102"/>
    <mergeCell ref="E103:F103"/>
    <mergeCell ref="E104:F104"/>
    <mergeCell ref="E105:F105"/>
    <mergeCell ref="E106:F106"/>
    <mergeCell ref="E107:F107"/>
    <mergeCell ref="M107:N107"/>
    <mergeCell ref="M108:N108"/>
    <mergeCell ref="E100:F100"/>
    <mergeCell ref="B99:B101"/>
    <mergeCell ref="C99:C101"/>
    <mergeCell ref="E99:F99"/>
    <mergeCell ref="E97:F97"/>
    <mergeCell ref="E98:F98"/>
    <mergeCell ref="E89:F89"/>
    <mergeCell ref="E90:F90"/>
    <mergeCell ref="E91:F91"/>
    <mergeCell ref="E92:F92"/>
    <mergeCell ref="E93:F93"/>
    <mergeCell ref="B94:B98"/>
    <mergeCell ref="C94:C98"/>
    <mergeCell ref="E94:F94"/>
    <mergeCell ref="E95:F95"/>
    <mergeCell ref="E96:F96"/>
    <mergeCell ref="B88:B93"/>
    <mergeCell ref="C88:C93"/>
    <mergeCell ref="E88:F88"/>
    <mergeCell ref="B80:B81"/>
    <mergeCell ref="C80:C81"/>
    <mergeCell ref="E80:F80"/>
    <mergeCell ref="E81:F81"/>
    <mergeCell ref="B78:B79"/>
    <mergeCell ref="C78:C79"/>
    <mergeCell ref="E78:F78"/>
    <mergeCell ref="E79:F79"/>
    <mergeCell ref="B84:B87"/>
    <mergeCell ref="C84:C87"/>
    <mergeCell ref="E84:F84"/>
    <mergeCell ref="E85:F85"/>
    <mergeCell ref="E86:F86"/>
    <mergeCell ref="E87:F87"/>
    <mergeCell ref="E70:F70"/>
    <mergeCell ref="B71:B77"/>
    <mergeCell ref="C71:C77"/>
    <mergeCell ref="E71:F71"/>
    <mergeCell ref="E72:F72"/>
    <mergeCell ref="E76:F76"/>
    <mergeCell ref="E77:F77"/>
    <mergeCell ref="B64:B70"/>
    <mergeCell ref="C64:C70"/>
    <mergeCell ref="E64:F64"/>
    <mergeCell ref="E65:F65"/>
    <mergeCell ref="E66:F66"/>
    <mergeCell ref="E67:F67"/>
    <mergeCell ref="E68:F68"/>
    <mergeCell ref="E69:F69"/>
    <mergeCell ref="E73:F73"/>
    <mergeCell ref="E75:F75"/>
    <mergeCell ref="E74:F74"/>
    <mergeCell ref="D44:D45"/>
    <mergeCell ref="E44:E45"/>
    <mergeCell ref="E40:F40"/>
    <mergeCell ref="E41:F41"/>
    <mergeCell ref="B42:B54"/>
    <mergeCell ref="C42:C54"/>
    <mergeCell ref="E42:F42"/>
    <mergeCell ref="E43:F43"/>
    <mergeCell ref="D50:D54"/>
    <mergeCell ref="E50:E54"/>
    <mergeCell ref="D48:D49"/>
    <mergeCell ref="E48:E49"/>
    <mergeCell ref="D46:D47"/>
    <mergeCell ref="E46:E47"/>
    <mergeCell ref="B39:B41"/>
    <mergeCell ref="C39:C41"/>
    <mergeCell ref="E39:F39"/>
    <mergeCell ref="M23:N23"/>
    <mergeCell ref="F10:H10"/>
    <mergeCell ref="C11:E11"/>
    <mergeCell ref="F11:H11"/>
    <mergeCell ref="E28:F28"/>
    <mergeCell ref="B30:B34"/>
    <mergeCell ref="C30:C34"/>
    <mergeCell ref="E30:F30"/>
    <mergeCell ref="E31:F31"/>
    <mergeCell ref="E32:F32"/>
    <mergeCell ref="E34:F34"/>
    <mergeCell ref="E25:F25"/>
    <mergeCell ref="E26:F26"/>
    <mergeCell ref="E27:F27"/>
    <mergeCell ref="E33:F33"/>
    <mergeCell ref="I23:K23"/>
    <mergeCell ref="B25:B29"/>
    <mergeCell ref="C25:C29"/>
    <mergeCell ref="E29:F29"/>
    <mergeCell ref="M24:N24"/>
    <mergeCell ref="F15:H15"/>
    <mergeCell ref="F16:H16"/>
    <mergeCell ref="C4:L4"/>
    <mergeCell ref="C5:H5"/>
    <mergeCell ref="B23:C23"/>
    <mergeCell ref="D23:F23"/>
    <mergeCell ref="B35:B37"/>
    <mergeCell ref="C35:C37"/>
    <mergeCell ref="E35:F35"/>
    <mergeCell ref="E36:F36"/>
    <mergeCell ref="E37:F37"/>
    <mergeCell ref="C7:E7"/>
    <mergeCell ref="F7:H7"/>
    <mergeCell ref="C8:E8"/>
    <mergeCell ref="F8:H8"/>
    <mergeCell ref="C9:E9"/>
    <mergeCell ref="F9:H9"/>
    <mergeCell ref="C10:E10"/>
    <mergeCell ref="K5:K6"/>
    <mergeCell ref="F12:H12"/>
    <mergeCell ref="F13:H13"/>
    <mergeCell ref="F14:H14"/>
    <mergeCell ref="M39:N39"/>
    <mergeCell ref="M40:N40"/>
    <mergeCell ref="M41:N41"/>
    <mergeCell ref="M42:N42"/>
    <mergeCell ref="M43:N43"/>
    <mergeCell ref="M44:N44"/>
    <mergeCell ref="M45:N45"/>
    <mergeCell ref="M48:N48"/>
    <mergeCell ref="M46:N46"/>
    <mergeCell ref="M47:N47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73:N73"/>
    <mergeCell ref="M74:N74"/>
    <mergeCell ref="M75:N75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92:N92"/>
    <mergeCell ref="M93:N93"/>
    <mergeCell ref="M94:N94"/>
    <mergeCell ref="M95:N95"/>
    <mergeCell ref="M96:N96"/>
    <mergeCell ref="M106:N106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M105:N105"/>
    <mergeCell ref="F17:H17"/>
    <mergeCell ref="F18:H18"/>
    <mergeCell ref="F19:H19"/>
    <mergeCell ref="C12:C19"/>
    <mergeCell ref="D12:E12"/>
    <mergeCell ref="D16:E16"/>
    <mergeCell ref="M89:N89"/>
    <mergeCell ref="M90:N90"/>
    <mergeCell ref="M91:N91"/>
    <mergeCell ref="M76:N76"/>
    <mergeCell ref="M77:N77"/>
    <mergeCell ref="M78:N78"/>
    <mergeCell ref="M79:N79"/>
    <mergeCell ref="M84:N84"/>
    <mergeCell ref="M85:N85"/>
    <mergeCell ref="M86:N86"/>
    <mergeCell ref="M87:N87"/>
    <mergeCell ref="M88:N88"/>
    <mergeCell ref="M67:N67"/>
    <mergeCell ref="M68:N68"/>
    <mergeCell ref="M69:N69"/>
    <mergeCell ref="M70:N70"/>
    <mergeCell ref="M71:N71"/>
    <mergeCell ref="M72:N72"/>
  </mergeCells>
  <conditionalFormatting sqref="G25:M110 D25:D110">
    <cfRule type="expression" dxfId="7" priority="59">
      <formula>IF(OR($E25="-",$F25="-"),1,0)</formula>
    </cfRule>
  </conditionalFormatting>
  <conditionalFormatting sqref="L25:M110">
    <cfRule type="containsErrors" dxfId="6" priority="57">
      <formula>ISERROR(L25)</formula>
    </cfRule>
  </conditionalFormatting>
  <conditionalFormatting sqref="M39:M110">
    <cfRule type="expression" dxfId="5" priority="58">
      <formula>M$38</formula>
    </cfRule>
  </conditionalFormatting>
  <conditionalFormatting sqref="N38">
    <cfRule type="containsErrors" dxfId="4" priority="4">
      <formula>ISERROR(N38)</formula>
    </cfRule>
    <cfRule type="expression" dxfId="3" priority="5">
      <formula>IF(OR($E38="-",$F38="-"),1,0)</formula>
    </cfRule>
  </conditionalFormatting>
  <conditionalFormatting sqref="N83">
    <cfRule type="containsErrors" dxfId="2" priority="1">
      <formula>ISERROR(N83)</formula>
    </cfRule>
    <cfRule type="expression" dxfId="1" priority="2">
      <formula>N$38</formula>
    </cfRule>
    <cfRule type="expression" dxfId="0" priority="3">
      <formula>IF(OR($E83="-",$F83="-"),1,0)</formula>
    </cfRule>
  </conditionalFormatting>
  <dataValidations count="1">
    <dataValidation errorStyle="warning" allowBlank="1" showInputMessage="1" showErrorMessage="1" sqref="L80 L98" xr:uid="{00000000-0002-0000-0200-000000000000}"/>
  </dataValidations>
  <printOptions horizontalCentered="1"/>
  <pageMargins left="0.39370078740157483" right="0.39370078740157483" top="0.78740157480314965" bottom="0.78740157480314965" header="0.31496062992125984" footer="0.31496062992125984"/>
  <pageSetup paperSize="8" scale="30" fitToHeight="6" orientation="portrait" r:id="rId1"/>
  <headerFooter>
    <oddFooter>&amp;C- &amp;P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25</xdr:row>
                    <xdr:rowOff>342900</xdr:rowOff>
                  </from>
                  <to>
                    <xdr:col>8</xdr:col>
                    <xdr:colOff>209550</xdr:colOff>
                    <xdr:row>25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26</xdr:row>
                    <xdr:rowOff>514350</xdr:rowOff>
                  </from>
                  <to>
                    <xdr:col>8</xdr:col>
                    <xdr:colOff>200025</xdr:colOff>
                    <xdr:row>26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6" name="Check Box 4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27</xdr:row>
                    <xdr:rowOff>371475</xdr:rowOff>
                  </from>
                  <to>
                    <xdr:col>8</xdr:col>
                    <xdr:colOff>209550</xdr:colOff>
                    <xdr:row>27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7" name="Check Box 5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30</xdr:row>
                    <xdr:rowOff>257175</xdr:rowOff>
                  </from>
                  <to>
                    <xdr:col>8</xdr:col>
                    <xdr:colOff>209550</xdr:colOff>
                    <xdr:row>30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8" name="Check Box 5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123825</xdr:rowOff>
                  </from>
                  <to>
                    <xdr:col>8</xdr:col>
                    <xdr:colOff>209550</xdr:colOff>
                    <xdr:row>31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9" name="Check Box 5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33</xdr:row>
                    <xdr:rowOff>171450</xdr:rowOff>
                  </from>
                  <to>
                    <xdr:col>8</xdr:col>
                    <xdr:colOff>209550</xdr:colOff>
                    <xdr:row>33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0" name="Check Box 5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34</xdr:row>
                    <xdr:rowOff>400050</xdr:rowOff>
                  </from>
                  <to>
                    <xdr:col>8</xdr:col>
                    <xdr:colOff>209550</xdr:colOff>
                    <xdr:row>34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1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35</xdr:row>
                    <xdr:rowOff>142875</xdr:rowOff>
                  </from>
                  <to>
                    <xdr:col>8</xdr:col>
                    <xdr:colOff>209550</xdr:colOff>
                    <xdr:row>35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2" name="Check Box 5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36</xdr:row>
                    <xdr:rowOff>47625</xdr:rowOff>
                  </from>
                  <to>
                    <xdr:col>8</xdr:col>
                    <xdr:colOff>200025</xdr:colOff>
                    <xdr:row>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3" name="Check Box 5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38</xdr:row>
                    <xdr:rowOff>381000</xdr:rowOff>
                  </from>
                  <to>
                    <xdr:col>8</xdr:col>
                    <xdr:colOff>200025</xdr:colOff>
                    <xdr:row>38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4" name="Check Box 5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39</xdr:row>
                    <xdr:rowOff>390525</xdr:rowOff>
                  </from>
                  <to>
                    <xdr:col>8</xdr:col>
                    <xdr:colOff>209550</xdr:colOff>
                    <xdr:row>39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5" name="Check Box 5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838200</xdr:rowOff>
                  </from>
                  <to>
                    <xdr:col>8</xdr:col>
                    <xdr:colOff>200025</xdr:colOff>
                    <xdr:row>40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6" name="Check Box 5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45</xdr:row>
                    <xdr:rowOff>190500</xdr:rowOff>
                  </from>
                  <to>
                    <xdr:col>8</xdr:col>
                    <xdr:colOff>200025</xdr:colOff>
                    <xdr:row>45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17" name="Check Box 6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133350</xdr:rowOff>
                  </from>
                  <to>
                    <xdr:col>8</xdr:col>
                    <xdr:colOff>209550</xdr:colOff>
                    <xdr:row>41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8" name="Check Box 6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152400</xdr:rowOff>
                  </from>
                  <to>
                    <xdr:col>8</xdr:col>
                    <xdr:colOff>209550</xdr:colOff>
                    <xdr:row>42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9" name="Check Box 6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43</xdr:row>
                    <xdr:rowOff>180975</xdr:rowOff>
                  </from>
                  <to>
                    <xdr:col>8</xdr:col>
                    <xdr:colOff>209550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20" name="Check Box 6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44</xdr:row>
                    <xdr:rowOff>190500</xdr:rowOff>
                  </from>
                  <to>
                    <xdr:col>8</xdr:col>
                    <xdr:colOff>209550</xdr:colOff>
                    <xdr:row>44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21" name="Check Box 6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46</xdr:row>
                    <xdr:rowOff>209550</xdr:rowOff>
                  </from>
                  <to>
                    <xdr:col>8</xdr:col>
                    <xdr:colOff>209550</xdr:colOff>
                    <xdr:row>46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22" name="Check Box 6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47</xdr:row>
                    <xdr:rowOff>171450</xdr:rowOff>
                  </from>
                  <to>
                    <xdr:col>8</xdr:col>
                    <xdr:colOff>209550</xdr:colOff>
                    <xdr:row>47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23" name="Check Box 6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48</xdr:row>
                    <xdr:rowOff>171450</xdr:rowOff>
                  </from>
                  <to>
                    <xdr:col>8</xdr:col>
                    <xdr:colOff>209550</xdr:colOff>
                    <xdr:row>48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24" name="Check Box 6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49</xdr:row>
                    <xdr:rowOff>190500</xdr:rowOff>
                  </from>
                  <to>
                    <xdr:col>8</xdr:col>
                    <xdr:colOff>209550</xdr:colOff>
                    <xdr:row>49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25" name="Check Box 6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50</xdr:row>
                    <xdr:rowOff>161925</xdr:rowOff>
                  </from>
                  <to>
                    <xdr:col>8</xdr:col>
                    <xdr:colOff>219075</xdr:colOff>
                    <xdr:row>50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26" name="Check Box 6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51</xdr:row>
                    <xdr:rowOff>161925</xdr:rowOff>
                  </from>
                  <to>
                    <xdr:col>8</xdr:col>
                    <xdr:colOff>209550</xdr:colOff>
                    <xdr:row>51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27" name="Check Box 7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52</xdr:row>
                    <xdr:rowOff>190500</xdr:rowOff>
                  </from>
                  <to>
                    <xdr:col>8</xdr:col>
                    <xdr:colOff>209550</xdr:colOff>
                    <xdr:row>52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28" name="Check Box 7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53</xdr:row>
                    <xdr:rowOff>161925</xdr:rowOff>
                  </from>
                  <to>
                    <xdr:col>8</xdr:col>
                    <xdr:colOff>209550</xdr:colOff>
                    <xdr:row>53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29" name="Check Box 7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54</xdr:row>
                    <xdr:rowOff>76200</xdr:rowOff>
                  </from>
                  <to>
                    <xdr:col>8</xdr:col>
                    <xdr:colOff>209550</xdr:colOff>
                    <xdr:row>54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30" name="Check Box 7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55</xdr:row>
                    <xdr:rowOff>9525</xdr:rowOff>
                  </from>
                  <to>
                    <xdr:col>8</xdr:col>
                    <xdr:colOff>209550</xdr:colOff>
                    <xdr:row>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31" name="Check Box 7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56</xdr:row>
                    <xdr:rowOff>361950</xdr:rowOff>
                  </from>
                  <to>
                    <xdr:col>8</xdr:col>
                    <xdr:colOff>209550</xdr:colOff>
                    <xdr:row>56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32" name="Check Box 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57</xdr:row>
                    <xdr:rowOff>600075</xdr:rowOff>
                  </from>
                  <to>
                    <xdr:col>8</xdr:col>
                    <xdr:colOff>209550</xdr:colOff>
                    <xdr:row>57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33" name="Check Box 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58</xdr:row>
                    <xdr:rowOff>552450</xdr:rowOff>
                  </from>
                  <to>
                    <xdr:col>8</xdr:col>
                    <xdr:colOff>209550</xdr:colOff>
                    <xdr:row>58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34" name="Check Box 7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59</xdr:row>
                    <xdr:rowOff>381000</xdr:rowOff>
                  </from>
                  <to>
                    <xdr:col>8</xdr:col>
                    <xdr:colOff>209550</xdr:colOff>
                    <xdr:row>59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35" name="Check Box 7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66</xdr:row>
                    <xdr:rowOff>76200</xdr:rowOff>
                  </from>
                  <to>
                    <xdr:col>8</xdr:col>
                    <xdr:colOff>209550</xdr:colOff>
                    <xdr:row>66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36" name="Check Box 8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60</xdr:row>
                    <xdr:rowOff>390525</xdr:rowOff>
                  </from>
                  <to>
                    <xdr:col>8</xdr:col>
                    <xdr:colOff>209550</xdr:colOff>
                    <xdr:row>60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37" name="Check Box 8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65</xdr:row>
                    <xdr:rowOff>76200</xdr:rowOff>
                  </from>
                  <to>
                    <xdr:col>8</xdr:col>
                    <xdr:colOff>209550</xdr:colOff>
                    <xdr:row>65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38" name="Check Box 8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61</xdr:row>
                    <xdr:rowOff>400050</xdr:rowOff>
                  </from>
                  <to>
                    <xdr:col>8</xdr:col>
                    <xdr:colOff>209550</xdr:colOff>
                    <xdr:row>61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39" name="Check Box 8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62</xdr:row>
                    <xdr:rowOff>400050</xdr:rowOff>
                  </from>
                  <to>
                    <xdr:col>8</xdr:col>
                    <xdr:colOff>209550</xdr:colOff>
                    <xdr:row>62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40" name="Check Box 8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64</xdr:row>
                    <xdr:rowOff>104775</xdr:rowOff>
                  </from>
                  <to>
                    <xdr:col>8</xdr:col>
                    <xdr:colOff>209550</xdr:colOff>
                    <xdr:row>64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41" name="Check Box 8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63</xdr:row>
                    <xdr:rowOff>76200</xdr:rowOff>
                  </from>
                  <to>
                    <xdr:col>8</xdr:col>
                    <xdr:colOff>209550</xdr:colOff>
                    <xdr:row>63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42" name="Check Box 8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67</xdr:row>
                    <xdr:rowOff>266700</xdr:rowOff>
                  </from>
                  <to>
                    <xdr:col>8</xdr:col>
                    <xdr:colOff>209550</xdr:colOff>
                    <xdr:row>67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43" name="Check Box 8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68</xdr:row>
                    <xdr:rowOff>66675</xdr:rowOff>
                  </from>
                  <to>
                    <xdr:col>8</xdr:col>
                    <xdr:colOff>209550</xdr:colOff>
                    <xdr:row>68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44" name="Check Box 8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69</xdr:row>
                    <xdr:rowOff>85725</xdr:rowOff>
                  </from>
                  <to>
                    <xdr:col>8</xdr:col>
                    <xdr:colOff>209550</xdr:colOff>
                    <xdr:row>69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45" name="Check Box 8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70</xdr:row>
                    <xdr:rowOff>57150</xdr:rowOff>
                  </from>
                  <to>
                    <xdr:col>8</xdr:col>
                    <xdr:colOff>209550</xdr:colOff>
                    <xdr:row>70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46" name="Check Box 9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71</xdr:row>
                    <xdr:rowOff>95250</xdr:rowOff>
                  </from>
                  <to>
                    <xdr:col>8</xdr:col>
                    <xdr:colOff>209550</xdr:colOff>
                    <xdr:row>71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47" name="Check Box 9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75</xdr:row>
                    <xdr:rowOff>542925</xdr:rowOff>
                  </from>
                  <to>
                    <xdr:col>8</xdr:col>
                    <xdr:colOff>209550</xdr:colOff>
                    <xdr:row>75</xdr:row>
                    <xdr:rowOff>857250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48" name="Check Box 9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76</xdr:row>
                    <xdr:rowOff>76200</xdr:rowOff>
                  </from>
                  <to>
                    <xdr:col>8</xdr:col>
                    <xdr:colOff>209550</xdr:colOff>
                    <xdr:row>76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49" name="Check Box 9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77</xdr:row>
                    <xdr:rowOff>85725</xdr:rowOff>
                  </from>
                  <to>
                    <xdr:col>8</xdr:col>
                    <xdr:colOff>209550</xdr:colOff>
                    <xdr:row>77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50" name="Check Box 9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78</xdr:row>
                    <xdr:rowOff>190500</xdr:rowOff>
                  </from>
                  <to>
                    <xdr:col>8</xdr:col>
                    <xdr:colOff>209550</xdr:colOff>
                    <xdr:row>78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51" name="Check Box 9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83</xdr:row>
                    <xdr:rowOff>57150</xdr:rowOff>
                  </from>
                  <to>
                    <xdr:col>8</xdr:col>
                    <xdr:colOff>209550</xdr:colOff>
                    <xdr:row>83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52" name="Check Box 9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89</xdr:row>
                    <xdr:rowOff>104775</xdr:rowOff>
                  </from>
                  <to>
                    <xdr:col>8</xdr:col>
                    <xdr:colOff>209550</xdr:colOff>
                    <xdr:row>89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53" name="Check Box 10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88</xdr:row>
                    <xdr:rowOff>104775</xdr:rowOff>
                  </from>
                  <to>
                    <xdr:col>8</xdr:col>
                    <xdr:colOff>209550</xdr:colOff>
                    <xdr:row>88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54" name="Check Box 10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84</xdr:row>
                    <xdr:rowOff>95250</xdr:rowOff>
                  </from>
                  <to>
                    <xdr:col>8</xdr:col>
                    <xdr:colOff>209550</xdr:colOff>
                    <xdr:row>84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55" name="Check Box 1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85</xdr:row>
                    <xdr:rowOff>47625</xdr:rowOff>
                  </from>
                  <to>
                    <xdr:col>8</xdr:col>
                    <xdr:colOff>209550</xdr:colOff>
                    <xdr:row>85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56" name="Check Box 10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87</xdr:row>
                    <xdr:rowOff>85725</xdr:rowOff>
                  </from>
                  <to>
                    <xdr:col>8</xdr:col>
                    <xdr:colOff>209550</xdr:colOff>
                    <xdr:row>87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57" name="Check Box 10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86</xdr:row>
                    <xdr:rowOff>57150</xdr:rowOff>
                  </from>
                  <to>
                    <xdr:col>8</xdr:col>
                    <xdr:colOff>209550</xdr:colOff>
                    <xdr:row>86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58" name="Check Box 10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90</xdr:row>
                    <xdr:rowOff>133350</xdr:rowOff>
                  </from>
                  <to>
                    <xdr:col>8</xdr:col>
                    <xdr:colOff>209550</xdr:colOff>
                    <xdr:row>90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59" name="Check Box 10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91</xdr:row>
                    <xdr:rowOff>104775</xdr:rowOff>
                  </from>
                  <to>
                    <xdr:col>8</xdr:col>
                    <xdr:colOff>209550</xdr:colOff>
                    <xdr:row>91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60" name="Check Box 10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92</xdr:row>
                    <xdr:rowOff>133350</xdr:rowOff>
                  </from>
                  <to>
                    <xdr:col>8</xdr:col>
                    <xdr:colOff>209550</xdr:colOff>
                    <xdr:row>92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61" name="Check Box 10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93</xdr:row>
                    <xdr:rowOff>57150</xdr:rowOff>
                  </from>
                  <to>
                    <xdr:col>8</xdr:col>
                    <xdr:colOff>209550</xdr:colOff>
                    <xdr:row>93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62" name="Check Box 10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94</xdr:row>
                    <xdr:rowOff>114300</xdr:rowOff>
                  </from>
                  <to>
                    <xdr:col>8</xdr:col>
                    <xdr:colOff>209550</xdr:colOff>
                    <xdr:row>94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63" name="Check Box 11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95</xdr:row>
                    <xdr:rowOff>85725</xdr:rowOff>
                  </from>
                  <to>
                    <xdr:col>8</xdr:col>
                    <xdr:colOff>209550</xdr:colOff>
                    <xdr:row>95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64" name="Check Box 11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96</xdr:row>
                    <xdr:rowOff>276225</xdr:rowOff>
                  </from>
                  <to>
                    <xdr:col>8</xdr:col>
                    <xdr:colOff>209550</xdr:colOff>
                    <xdr:row>96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65" name="Check Box 11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97</xdr:row>
                    <xdr:rowOff>0</xdr:rowOff>
                  </from>
                  <to>
                    <xdr:col>8</xdr:col>
                    <xdr:colOff>209550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66" name="Check Box 11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98</xdr:row>
                    <xdr:rowOff>85725</xdr:rowOff>
                  </from>
                  <to>
                    <xdr:col>8</xdr:col>
                    <xdr:colOff>209550</xdr:colOff>
                    <xdr:row>98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67" name="Check Box 11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99</xdr:row>
                    <xdr:rowOff>104775</xdr:rowOff>
                  </from>
                  <to>
                    <xdr:col>8</xdr:col>
                    <xdr:colOff>209550</xdr:colOff>
                    <xdr:row>99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68" name="Check Box 115">
              <controlPr defaultSize="0" autoFill="0" autoLine="0" autoPict="0" altText="">
                <anchor moveWithCells="1" sizeWithCells="1">
                  <from>
                    <xdr:col>8</xdr:col>
                    <xdr:colOff>0</xdr:colOff>
                    <xdr:row>100</xdr:row>
                    <xdr:rowOff>95250</xdr:rowOff>
                  </from>
                  <to>
                    <xdr:col>8</xdr:col>
                    <xdr:colOff>209550</xdr:colOff>
                    <xdr:row>100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69" name="Check Box 11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101</xdr:row>
                    <xdr:rowOff>142875</xdr:rowOff>
                  </from>
                  <to>
                    <xdr:col>8</xdr:col>
                    <xdr:colOff>209550</xdr:colOff>
                    <xdr:row>101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70" name="Check Box 1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102</xdr:row>
                    <xdr:rowOff>190500</xdr:rowOff>
                  </from>
                  <to>
                    <xdr:col>8</xdr:col>
                    <xdr:colOff>209550</xdr:colOff>
                    <xdr:row>102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71" name="Check Box 11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103</xdr:row>
                    <xdr:rowOff>9525</xdr:rowOff>
                  </from>
                  <to>
                    <xdr:col>8</xdr:col>
                    <xdr:colOff>209550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72" name="Check Box 11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104</xdr:row>
                    <xdr:rowOff>19050</xdr:rowOff>
                  </from>
                  <to>
                    <xdr:col>8</xdr:col>
                    <xdr:colOff>209550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73" name="Check Box 12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105</xdr:row>
                    <xdr:rowOff>114300</xdr:rowOff>
                  </from>
                  <to>
                    <xdr:col>8</xdr:col>
                    <xdr:colOff>209550</xdr:colOff>
                    <xdr:row>105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74" name="Check Box 12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107</xdr:row>
                    <xdr:rowOff>123825</xdr:rowOff>
                  </from>
                  <to>
                    <xdr:col>8</xdr:col>
                    <xdr:colOff>209550</xdr:colOff>
                    <xdr:row>107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75" name="Check Box 12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72</xdr:row>
                    <xdr:rowOff>400050</xdr:rowOff>
                  </from>
                  <to>
                    <xdr:col>8</xdr:col>
                    <xdr:colOff>219075</xdr:colOff>
                    <xdr:row>72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76" name="Check Box 12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73</xdr:row>
                    <xdr:rowOff>95250</xdr:rowOff>
                  </from>
                  <to>
                    <xdr:col>9</xdr:col>
                    <xdr:colOff>0</xdr:colOff>
                    <xdr:row>73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77" name="Check Box 1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29</xdr:row>
                    <xdr:rowOff>142875</xdr:rowOff>
                  </from>
                  <to>
                    <xdr:col>8</xdr:col>
                    <xdr:colOff>209550</xdr:colOff>
                    <xdr:row>29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78" name="Check Box 12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106</xdr:row>
                    <xdr:rowOff>114300</xdr:rowOff>
                  </from>
                  <to>
                    <xdr:col>8</xdr:col>
                    <xdr:colOff>209550</xdr:colOff>
                    <xdr:row>106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79" name="Check Box 12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32</xdr:row>
                    <xdr:rowOff>142875</xdr:rowOff>
                  </from>
                  <to>
                    <xdr:col>8</xdr:col>
                    <xdr:colOff>209550</xdr:colOff>
                    <xdr:row>32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80" name="Check Box 130">
              <controlPr defaultSize="0" autoFill="0" autoLine="0" autoPict="0">
                <anchor moveWithCells="1" sizeWithCells="1">
                  <from>
                    <xdr:col>7</xdr:col>
                    <xdr:colOff>885825</xdr:colOff>
                    <xdr:row>74</xdr:row>
                    <xdr:rowOff>95250</xdr:rowOff>
                  </from>
                  <to>
                    <xdr:col>8</xdr:col>
                    <xdr:colOff>228600</xdr:colOff>
                    <xdr:row>74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81" name="Check Box 132">
              <controlPr defaultSize="0" autoFill="0" autoLine="0" autoPict="0">
                <anchor moveWithCells="1" sizeWithCells="1">
                  <from>
                    <xdr:col>7</xdr:col>
                    <xdr:colOff>885825</xdr:colOff>
                    <xdr:row>28</xdr:row>
                    <xdr:rowOff>457200</xdr:rowOff>
                  </from>
                  <to>
                    <xdr:col>8</xdr:col>
                    <xdr:colOff>209550</xdr:colOff>
                    <xdr:row>28</xdr:row>
                    <xdr:rowOff>781050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9">
        <x14:dataValidation type="list" errorStyle="warning" allowBlank="1" showInputMessage="1" showErrorMessage="1" xr:uid="{00000000-0002-0000-0200-000001000000}">
          <x14:formula1>
            <xm:f>критерии!$I$285:$I$286</xm:f>
          </x14:formula1>
          <xm:sqref>L100</xm:sqref>
        </x14:dataValidation>
        <x14:dataValidation type="list" errorStyle="warning" allowBlank="1" showInputMessage="1" showErrorMessage="1" xr:uid="{00000000-0002-0000-0200-000002000000}">
          <x14:formula1>
            <xm:f>критерии!$I$276:$I$277</xm:f>
          </x14:formula1>
          <xm:sqref>L96</xm:sqref>
        </x14:dataValidation>
        <x14:dataValidation type="list" errorStyle="warning" allowBlank="1" showInputMessage="1" showErrorMessage="1" xr:uid="{00000000-0002-0000-0200-000003000000}">
          <x14:formula1>
            <xm:f>критерии!$I$273:$I$274</xm:f>
          </x14:formula1>
          <xm:sqref>L95</xm:sqref>
        </x14:dataValidation>
        <x14:dataValidation type="list" errorStyle="warning" allowBlank="1" showInputMessage="1" showErrorMessage="1" xr:uid="{00000000-0002-0000-0200-000004000000}">
          <x14:formula1>
            <xm:f>критерии!$I$264:$I$265</xm:f>
          </x14:formula1>
          <xm:sqref>L93</xm:sqref>
        </x14:dataValidation>
        <x14:dataValidation type="list" errorStyle="warning" allowBlank="1" showInputMessage="1" showErrorMessage="1" xr:uid="{00000000-0002-0000-0200-000005000000}">
          <x14:formula1>
            <xm:f>критерии!$I$261:$I$262</xm:f>
          </x14:formula1>
          <xm:sqref>L92</xm:sqref>
        </x14:dataValidation>
        <x14:dataValidation type="list" errorStyle="warning" allowBlank="1" showInputMessage="1" showErrorMessage="1" xr:uid="{00000000-0002-0000-0200-000006000000}">
          <x14:formula1>
            <xm:f>критерии!$I$258:$I$259</xm:f>
          </x14:formula1>
          <xm:sqref>L91</xm:sqref>
        </x14:dataValidation>
        <x14:dataValidation type="list" errorStyle="warning" allowBlank="1" showInputMessage="1" showErrorMessage="1" xr:uid="{00000000-0002-0000-0200-000007000000}">
          <x14:formula1>
            <xm:f>критерии!$I$255:$I$256</xm:f>
          </x14:formula1>
          <xm:sqref>L90</xm:sqref>
        </x14:dataValidation>
        <x14:dataValidation type="list" errorStyle="warning" allowBlank="1" showInputMessage="1" showErrorMessage="1" xr:uid="{00000000-0002-0000-0200-000008000000}">
          <x14:formula1>
            <xm:f>критерии!$I$252:$I$253</xm:f>
          </x14:formula1>
          <xm:sqref>L89</xm:sqref>
        </x14:dataValidation>
        <x14:dataValidation type="list" errorStyle="warning" allowBlank="1" showInputMessage="1" showErrorMessage="1" xr:uid="{00000000-0002-0000-0200-000009000000}">
          <x14:formula1>
            <xm:f>критерии!$I$207:$I$208</xm:f>
          </x14:formula1>
          <xm:sqref>L77</xm:sqref>
        </x14:dataValidation>
        <x14:dataValidation type="list" errorStyle="warning" allowBlank="1" showInputMessage="1" showErrorMessage="1" xr:uid="{00000000-0002-0000-0200-00000A000000}">
          <x14:formula1>
            <xm:f>критерии!$I$204:$I$205</xm:f>
          </x14:formula1>
          <xm:sqref>L76</xm:sqref>
        </x14:dataValidation>
        <x14:dataValidation type="list" errorStyle="warning" allowBlank="1" showInputMessage="1" showErrorMessage="1" xr:uid="{00000000-0002-0000-0200-00000B000000}">
          <x14:formula1>
            <xm:f>критерии!$I$68:$I$69</xm:f>
          </x14:formula1>
          <xm:sqref>L32</xm:sqref>
        </x14:dataValidation>
        <x14:dataValidation type="list" errorStyle="warning" allowBlank="1" showInputMessage="1" showErrorMessage="1" xr:uid="{00000000-0002-0000-0200-00000C000000}">
          <x14:formula1>
            <xm:f>критерии!$I$65:$I$66</xm:f>
          </x14:formula1>
          <xm:sqref>L31</xm:sqref>
        </x14:dataValidation>
        <x14:dataValidation type="list" errorStyle="warning" allowBlank="1" showInputMessage="1" showErrorMessage="1" xr:uid="{00000000-0002-0000-0200-00000D000000}">
          <x14:formula1>
            <xm:f>критерии!$I$51:$I$52</xm:f>
          </x14:formula1>
          <xm:sqref>L28</xm:sqref>
        </x14:dataValidation>
        <x14:dataValidation type="list" errorStyle="warning" allowBlank="1" showInputMessage="1" showErrorMessage="1" xr:uid="{00000000-0002-0000-0200-00000E000000}">
          <x14:formula1>
            <xm:f>критерии!$I$41:$I$43</xm:f>
          </x14:formula1>
          <xm:sqref>L25</xm:sqref>
        </x14:dataValidation>
        <x14:dataValidation type="list" errorStyle="warning" allowBlank="1" showInputMessage="1" showErrorMessage="1" xr:uid="{00000000-0002-0000-0200-00000F000000}">
          <x14:formula1>
            <xm:f>критерии!$I$293:$I$294</xm:f>
          </x14:formula1>
          <xm:sqref>L102</xm:sqref>
        </x14:dataValidation>
        <x14:dataValidation type="list" errorStyle="warning" allowBlank="1" showInputMessage="1" showErrorMessage="1" xr:uid="{00000000-0002-0000-0200-000010000000}">
          <x14:formula1>
            <xm:f>критерии!$I$288:$I$289</xm:f>
          </x14:formula1>
          <xm:sqref>L101</xm:sqref>
        </x14:dataValidation>
        <x14:dataValidation type="list" errorStyle="warning" allowBlank="1" showInputMessage="1" showErrorMessage="1" xr:uid="{00000000-0002-0000-0200-000011000000}">
          <x14:formula1>
            <xm:f>критерии!$I$279:$I$280</xm:f>
          </x14:formula1>
          <xm:sqref>L97</xm:sqref>
        </x14:dataValidation>
        <x14:dataValidation type="list" errorStyle="warning" allowBlank="1" showInputMessage="1" showErrorMessage="1" xr:uid="{00000000-0002-0000-0200-000012000000}">
          <x14:formula1>
            <xm:f>критерии!$I$268:$I$271</xm:f>
          </x14:formula1>
          <xm:sqref>L94</xm:sqref>
        </x14:dataValidation>
        <x14:dataValidation type="list" errorStyle="warning" allowBlank="1" showInputMessage="1" showErrorMessage="1" xr:uid="{00000000-0002-0000-0200-000013000000}">
          <x14:formula1>
            <xm:f>критерии!$I$249:$I$250</xm:f>
          </x14:formula1>
          <xm:sqref>L88</xm:sqref>
        </x14:dataValidation>
        <x14:dataValidation type="list" errorStyle="warning" allowBlank="1" showInputMessage="1" showErrorMessage="1" xr:uid="{00000000-0002-0000-0200-000014000000}">
          <x14:formula1>
            <xm:f>критерии!$I$245:$I$246</xm:f>
          </x14:formula1>
          <xm:sqref>L87</xm:sqref>
        </x14:dataValidation>
        <x14:dataValidation type="list" errorStyle="warning" allowBlank="1" showInputMessage="1" showErrorMessage="1" xr:uid="{00000000-0002-0000-0200-000015000000}">
          <x14:formula1>
            <xm:f>критерии!$I$242:$I$243</xm:f>
          </x14:formula1>
          <xm:sqref>L86</xm:sqref>
        </x14:dataValidation>
        <x14:dataValidation type="list" errorStyle="warning" allowBlank="1" showInputMessage="1" showErrorMessage="1" xr:uid="{00000000-0002-0000-0200-000016000000}">
          <x14:formula1>
            <xm:f>критерии!$I$239:$I$240</xm:f>
          </x14:formula1>
          <xm:sqref>L85</xm:sqref>
        </x14:dataValidation>
        <x14:dataValidation type="list" errorStyle="warning" allowBlank="1" showInputMessage="1" showErrorMessage="1" xr:uid="{00000000-0002-0000-0200-000017000000}">
          <x14:formula1>
            <xm:f>критерии!$I$234:$I$237</xm:f>
          </x14:formula1>
          <xm:sqref>L84</xm:sqref>
        </x14:dataValidation>
        <x14:dataValidation type="list" errorStyle="warning" allowBlank="1" showInputMessage="1" showErrorMessage="1" xr:uid="{00000000-0002-0000-0200-000018000000}">
          <x14:formula1>
            <xm:f>критерии!$I$216:$I$217</xm:f>
          </x14:formula1>
          <xm:sqref>L79</xm:sqref>
        </x14:dataValidation>
        <x14:dataValidation type="list" errorStyle="warning" allowBlank="1" showInputMessage="1" showErrorMessage="1" xr:uid="{00000000-0002-0000-0200-000019000000}">
          <x14:formula1>
            <xm:f>критерии!$I$211:$I$214</xm:f>
          </x14:formula1>
          <xm:sqref>L78</xm:sqref>
        </x14:dataValidation>
        <x14:dataValidation type="list" errorStyle="warning" allowBlank="1" showInputMessage="1" showErrorMessage="1" xr:uid="{00000000-0002-0000-0200-00001A000000}">
          <x14:formula1>
            <xm:f>критерии!$I$192:$I$193</xm:f>
          </x14:formula1>
          <xm:sqref>L72</xm:sqref>
        </x14:dataValidation>
        <x14:dataValidation type="list" errorStyle="warning" allowBlank="1" showInputMessage="1" showErrorMessage="1" xr:uid="{00000000-0002-0000-0200-00001B000000}">
          <x14:formula1>
            <xm:f>критерии!$I$189:$I$190</xm:f>
          </x14:formula1>
          <xm:sqref>L71</xm:sqref>
        </x14:dataValidation>
        <x14:dataValidation type="list" errorStyle="warning" allowBlank="1" showInputMessage="1" showErrorMessage="1" xr:uid="{00000000-0002-0000-0200-00001C000000}">
          <x14:formula1>
            <xm:f>критерии!$I$183:$I$186</xm:f>
          </x14:formula1>
          <xm:sqref>L70</xm:sqref>
        </x14:dataValidation>
        <x14:dataValidation type="list" errorStyle="warning" allowBlank="1" showInputMessage="1" showErrorMessage="1" xr:uid="{00000000-0002-0000-0200-00001D000000}">
          <x14:formula1>
            <xm:f>критерии!$I$180:$I$181</xm:f>
          </x14:formula1>
          <xm:sqref>L69</xm:sqref>
        </x14:dataValidation>
        <x14:dataValidation type="list" errorStyle="warning" allowBlank="1" showInputMessage="1" showErrorMessage="1" xr:uid="{00000000-0002-0000-0200-00001E000000}">
          <x14:formula1>
            <xm:f>критерии!$I$177:$I$178</xm:f>
          </x14:formula1>
          <xm:sqref>L68</xm:sqref>
        </x14:dataValidation>
        <x14:dataValidation type="list" errorStyle="warning" allowBlank="1" showInputMessage="1" showErrorMessage="1" xr:uid="{00000000-0002-0000-0200-00001F000000}">
          <x14:formula1>
            <xm:f>критерии!$I$172:$I$175</xm:f>
          </x14:formula1>
          <xm:sqref>L67</xm:sqref>
        </x14:dataValidation>
        <x14:dataValidation type="list" errorStyle="warning" allowBlank="1" showInputMessage="1" showErrorMessage="1" xr:uid="{00000000-0002-0000-0200-000020000000}">
          <x14:formula1>
            <xm:f>критерии!$I$167:$I$170</xm:f>
          </x14:formula1>
          <xm:sqref>L66</xm:sqref>
        </x14:dataValidation>
        <x14:dataValidation type="list" errorStyle="warning" allowBlank="1" showInputMessage="1" showErrorMessage="1" xr:uid="{00000000-0002-0000-0200-000021000000}">
          <x14:formula1>
            <xm:f>критерии!$I$162:$I$165</xm:f>
          </x14:formula1>
          <xm:sqref>L65</xm:sqref>
        </x14:dataValidation>
        <x14:dataValidation type="list" errorStyle="warning" allowBlank="1" showInputMessage="1" showErrorMessage="1" xr:uid="{00000000-0002-0000-0200-000022000000}">
          <x14:formula1>
            <xm:f>критерии!$I$157:$I$160</xm:f>
          </x14:formula1>
          <xm:sqref>L64</xm:sqref>
        </x14:dataValidation>
        <x14:dataValidation type="list" errorStyle="warning" allowBlank="1" showInputMessage="1" showErrorMessage="1" xr:uid="{00000000-0002-0000-0200-000023000000}">
          <x14:formula1>
            <xm:f>критерии!$I$153:$I$154</xm:f>
          </x14:formula1>
          <xm:sqref>L63</xm:sqref>
        </x14:dataValidation>
        <x14:dataValidation type="list" errorStyle="warning" allowBlank="1" showInputMessage="1" showErrorMessage="1" xr:uid="{00000000-0002-0000-0200-000024000000}">
          <x14:formula1>
            <xm:f>критерии!$I$150:$I$151</xm:f>
          </x14:formula1>
          <xm:sqref>L62</xm:sqref>
        </x14:dataValidation>
        <x14:dataValidation type="list" errorStyle="warning" allowBlank="1" showInputMessage="1" showErrorMessage="1" xr:uid="{00000000-0002-0000-0200-000025000000}">
          <x14:formula1>
            <xm:f>критерии!$I$132:$I$133</xm:f>
          </x14:formula1>
          <xm:sqref>L56</xm:sqref>
        </x14:dataValidation>
        <x14:dataValidation type="list" errorStyle="warning" allowBlank="1" showInputMessage="1" showErrorMessage="1" xr:uid="{00000000-0002-0000-0200-000026000000}">
          <x14:formula1>
            <xm:f>критерии!$I$126:$I$130</xm:f>
          </x14:formula1>
          <xm:sqref>L55</xm:sqref>
        </x14:dataValidation>
        <x14:dataValidation type="list" errorStyle="warning" allowBlank="1" showInputMessage="1" showErrorMessage="1" xr:uid="{00000000-0002-0000-0200-000027000000}">
          <x14:formula1>
            <xm:f>критерии!$I$97:$I$99</xm:f>
          </x14:formula1>
          <xm:sqref>L41</xm:sqref>
        </x14:dataValidation>
        <x14:dataValidation type="list" errorStyle="warning" allowBlank="1" showInputMessage="1" showErrorMessage="1" xr:uid="{00000000-0002-0000-0200-000028000000}">
          <x14:formula1>
            <xm:f>критерии!$I$93:$I$95</xm:f>
          </x14:formula1>
          <xm:sqref>L40</xm:sqref>
        </x14:dataValidation>
        <x14:dataValidation type="list" errorStyle="warning" allowBlank="1" showInputMessage="1" showErrorMessage="1" xr:uid="{00000000-0002-0000-0200-000029000000}">
          <x14:formula1>
            <xm:f>критерии!$I$89:$I$91</xm:f>
          </x14:formula1>
          <xm:sqref>L39</xm:sqref>
        </x14:dataValidation>
        <x14:dataValidation type="list" errorStyle="warning" allowBlank="1" showInputMessage="1" showErrorMessage="1" xr:uid="{00000000-0002-0000-0200-00002A000000}">
          <x14:formula1>
            <xm:f>критерии!$I$84:$I$85</xm:f>
          </x14:formula1>
          <xm:sqref>L37</xm:sqref>
        </x14:dataValidation>
        <x14:dataValidation type="list" errorStyle="warning" allowBlank="1" showInputMessage="1" showErrorMessage="1" xr:uid="{00000000-0002-0000-0200-00002B000000}">
          <x14:formula1>
            <xm:f>критерии!$I$81:$I$82</xm:f>
          </x14:formula1>
          <xm:sqref>L36</xm:sqref>
        </x14:dataValidation>
        <x14:dataValidation type="list" errorStyle="warning" allowBlank="1" showInputMessage="1" showErrorMessage="1" xr:uid="{00000000-0002-0000-0200-00002C000000}">
          <x14:formula1>
            <xm:f>критерии!$I$78:$I$79</xm:f>
          </x14:formula1>
          <xm:sqref>L35</xm:sqref>
        </x14:dataValidation>
        <x14:dataValidation type="list" errorStyle="warning" allowBlank="1" showInputMessage="1" showErrorMessage="1" xr:uid="{00000000-0002-0000-0200-00002D000000}">
          <x14:formula1>
            <xm:f>критерии!$I$74:$I$75</xm:f>
          </x14:formula1>
          <xm:sqref>L34</xm:sqref>
        </x14:dataValidation>
        <x14:dataValidation type="list" errorStyle="warning" allowBlank="1" showInputMessage="1" showErrorMessage="1" xr:uid="{00000000-0002-0000-0200-00002E000000}">
          <x14:formula1>
            <xm:f>критерии!$I$58:$I$60</xm:f>
          </x14:formula1>
          <xm:sqref>L30</xm:sqref>
        </x14:dataValidation>
        <x14:dataValidation type="list" errorStyle="warning" allowBlank="1" showInputMessage="1" showErrorMessage="1" xr:uid="{00000000-0002-0000-0200-00002F000000}">
          <x14:formula1>
            <xm:f>критерии!$I$48:$I$49</xm:f>
          </x14:formula1>
          <xm:sqref>L27</xm:sqref>
        </x14:dataValidation>
        <x14:dataValidation type="list" errorStyle="warning" allowBlank="1" showInputMessage="1" showErrorMessage="1" xr:uid="{00000000-0002-0000-0200-000030000000}">
          <x14:formula1>
            <xm:f>критерии!$I$45:$I$46</xm:f>
          </x14:formula1>
          <xm:sqref>L26</xm:sqref>
        </x14:dataValidation>
        <x14:dataValidation type="list" allowBlank="1" showInputMessage="1" showErrorMessage="1" xr:uid="{00000000-0002-0000-0200-000031000000}">
          <x14:formula1>
            <xm:f>Данные!$B$2:$B$5</xm:f>
          </x14:formula1>
          <xm:sqref>F8:K8</xm:sqref>
        </x14:dataValidation>
        <x14:dataValidation type="list" errorStyle="warning" allowBlank="1" showInputMessage="1" showErrorMessage="1" xr:uid="{00000000-0002-0000-0200-000032000000}">
          <x14:formula1>
            <xm:f>критерии!$I$300:$I$302</xm:f>
          </x14:formula1>
          <xm:sqref>L105</xm:sqref>
        </x14:dataValidation>
        <x14:dataValidation type="list" errorStyle="warning" allowBlank="1" showInputMessage="1" showErrorMessage="1" xr:uid="{00000000-0002-0000-0200-000033000000}">
          <x14:formula1>
            <xm:f>критерии!$I$296:$I$297</xm:f>
          </x14:formula1>
          <xm:sqref>L103</xm:sqref>
        </x14:dataValidation>
        <x14:dataValidation type="list" allowBlank="1" showInputMessage="1" showErrorMessage="1" xr:uid="{00000000-0002-0000-0200-000034000000}">
          <x14:formula1>
            <xm:f>критерии!$I$304:$I$305</xm:f>
          </x14:formula1>
          <xm:sqref>L106:L107</xm:sqref>
        </x14:dataValidation>
        <x14:dataValidation type="list" errorStyle="warning" allowBlank="1" showInputMessage="1" showErrorMessage="1" xr:uid="{00000000-0002-0000-0200-000035000000}">
          <x14:formula1>
            <xm:f>критерии!$I$195:$I$196</xm:f>
          </x14:formula1>
          <xm:sqref>L73</xm:sqref>
        </x14:dataValidation>
        <x14:dataValidation type="list" errorStyle="warning" allowBlank="1" showInputMessage="1" showErrorMessage="1" xr:uid="{00000000-0002-0000-0200-000036000000}">
          <x14:formula1>
            <xm:f>критерии!$I$198:$I$199</xm:f>
          </x14:formula1>
          <xm:sqref>L74</xm:sqref>
        </x14:dataValidation>
        <x14:dataValidation type="list" errorStyle="warning" allowBlank="1" showInputMessage="1" showErrorMessage="1" xr:uid="{00000000-0002-0000-0200-000037000000}">
          <x14:formula1>
            <xm:f>критерии!$I$71:$I$72</xm:f>
          </x14:formula1>
          <xm:sqref>L33</xm:sqref>
        </x14:dataValidation>
        <x14:dataValidation type="list" errorStyle="warning" allowBlank="1" showInputMessage="1" showErrorMessage="1" xr:uid="{00000000-0002-0000-0200-000038000000}">
          <x14:formula1>
            <xm:f>критерии!$I$201:$I$202</xm:f>
          </x14:formula1>
          <xm:sqref>L75</xm:sqref>
        </x14:dataValidation>
        <x14:dataValidation type="list" errorStyle="warning" allowBlank="1" showInputMessage="1" showErrorMessage="1" xr:uid="{00000000-0002-0000-0200-000039000000}">
          <x14:formula1>
            <xm:f>критерии!$I$54:$I$55</xm:f>
          </x14:formula1>
          <xm:sqref>L29</xm:sqref>
        </x14:dataValidation>
        <x14:dataValidation type="list" allowBlank="1" showInputMessage="1" showErrorMessage="1" xr:uid="{00000000-0002-0000-0200-00003A000000}">
          <x14:formula1>
            <xm:f>критерии!#REF!</xm:f>
          </x14:formula1>
          <xm:sqref>M109</xm:sqref>
        </x14:dataValidation>
        <x14:dataValidation type="list" allowBlank="1" showInputMessage="1" showErrorMessage="1" xr:uid="{0FC29D1D-E64B-42EC-9E0D-FC6B072B0575}">
          <x14:formula1>
            <xm:f>критерии!$I$45:$I$46</xm:f>
          </x14:formula1>
          <xm:sqref>F12:H19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Данные</vt:lpstr>
      <vt:lpstr>критерии</vt:lpstr>
      <vt:lpstr>Лист самооценки</vt:lpstr>
      <vt:lpstr>'Лист самооценки'!Заголовки_для_печати</vt:lpstr>
      <vt:lpstr>критерии!Область_печати</vt:lpstr>
      <vt:lpstr>'Лист самооценки'!Область_печати</vt:lpstr>
    </vt:vector>
  </TitlesOfParts>
  <Company>Toyo Engineering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</dc:creator>
  <cp:lastModifiedBy>Палеева Алена Александровна</cp:lastModifiedBy>
  <cp:lastPrinted>2020-06-08T18:28:40Z</cp:lastPrinted>
  <dcterms:created xsi:type="dcterms:W3CDTF">2015-06-09T02:09:57Z</dcterms:created>
  <dcterms:modified xsi:type="dcterms:W3CDTF">2023-08-14T08:16:36Z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</Properties>
</file>